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natal\Desktop\МК ЛОГ ФУНКЦИИ\"/>
    </mc:Choice>
  </mc:AlternateContent>
  <xr:revisionPtr revIDLastSave="0" documentId="13_ncr:1_{66129325-66F7-4EC9-A8A6-ED3A4C740F97}" xr6:coauthVersionLast="47" xr6:coauthVersionMax="47" xr10:uidLastSave="{00000000-0000-0000-0000-000000000000}"/>
  <bookViews>
    <workbookView xWindow="-120" yWindow="-120" windowWidth="29040" windowHeight="15840" activeTab="7" xr2:uid="{00000000-000D-0000-FFFF-FFFF00000000}"/>
  </bookViews>
  <sheets>
    <sheet name="ПРОСТЫЕ УСЛОВИЯ" sheetId="1" r:id="rId1"/>
    <sheet name="ПРОСТЫЕ УСЛОВИЯ2" sheetId="2" r:id="rId2"/>
    <sheet name="ЕСЛИ" sheetId="4" r:id="rId3"/>
    <sheet name="ЕСЛИ2" sheetId="5" r:id="rId4"/>
    <sheet name="ЕСЛИОШИБКА И ДР" sheetId="6" r:id="rId5"/>
    <sheet name="ЕСЛИОШИБКА И ДР2" sheetId="7" r:id="rId6"/>
    <sheet name="СР" sheetId="10" r:id="rId7"/>
    <sheet name="СР2" sheetId="11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0" l="1"/>
  <c r="J4" i="7"/>
  <c r="J5" i="7"/>
  <c r="J6" i="7"/>
  <c r="J7" i="7"/>
  <c r="J8" i="7"/>
  <c r="J9" i="7"/>
  <c r="J10" i="7"/>
  <c r="J11" i="7"/>
  <c r="J12" i="7"/>
  <c r="J13" i="7"/>
  <c r="J14" i="7"/>
  <c r="E27" i="11" l="1"/>
  <c r="F27" i="11"/>
  <c r="G27" i="11"/>
  <c r="E28" i="11"/>
  <c r="F28" i="11"/>
  <c r="G28" i="11"/>
  <c r="E29" i="11"/>
  <c r="F29" i="11"/>
  <c r="G29" i="11"/>
  <c r="E30" i="11"/>
  <c r="F30" i="11"/>
  <c r="G30" i="11"/>
  <c r="E31" i="11"/>
  <c r="F31" i="11"/>
  <c r="G31" i="11"/>
  <c r="E32" i="11"/>
  <c r="F32" i="11"/>
  <c r="G32" i="11"/>
  <c r="E33" i="11"/>
  <c r="F33" i="11"/>
  <c r="G33" i="11"/>
  <c r="E34" i="11"/>
  <c r="F34" i="11"/>
  <c r="G34" i="11"/>
  <c r="E35" i="11"/>
  <c r="F35" i="11"/>
  <c r="G35" i="11"/>
  <c r="E36" i="11"/>
  <c r="F36" i="11"/>
  <c r="G36" i="11"/>
  <c r="E37" i="11"/>
  <c r="F37" i="11"/>
  <c r="G37" i="11"/>
  <c r="D36" i="5" l="1"/>
  <c r="D37" i="5"/>
  <c r="D38" i="5"/>
  <c r="D39" i="5"/>
  <c r="D40" i="5"/>
  <c r="D41" i="5"/>
  <c r="D35" i="5"/>
  <c r="I26" i="5"/>
  <c r="I27" i="5"/>
  <c r="I28" i="5"/>
  <c r="I29" i="5"/>
  <c r="I30" i="5"/>
  <c r="I31" i="5"/>
  <c r="I25" i="5"/>
  <c r="D25" i="5"/>
  <c r="D26" i="5"/>
  <c r="D27" i="5"/>
  <c r="D28" i="5"/>
  <c r="D29" i="5"/>
  <c r="D30" i="5"/>
  <c r="D31" i="5"/>
  <c r="E2" i="11"/>
  <c r="H2" i="11" s="1"/>
  <c r="G3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" i="11"/>
  <c r="F3" i="11"/>
  <c r="F4" i="11"/>
  <c r="H4" i="11" s="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" i="11"/>
  <c r="E3" i="11"/>
  <c r="E4" i="11"/>
  <c r="E5" i="11"/>
  <c r="E6" i="11"/>
  <c r="H6" i="11" s="1"/>
  <c r="E7" i="11"/>
  <c r="H7" i="11" s="1"/>
  <c r="E8" i="11"/>
  <c r="H8" i="11" s="1"/>
  <c r="E9" i="11"/>
  <c r="E10" i="11"/>
  <c r="E11" i="11"/>
  <c r="H11" i="11" s="1"/>
  <c r="E12" i="11"/>
  <c r="E13" i="11"/>
  <c r="H13" i="11" s="1"/>
  <c r="E14" i="11"/>
  <c r="H14" i="11" s="1"/>
  <c r="E15" i="11"/>
  <c r="H15" i="11" s="1"/>
  <c r="E16" i="11"/>
  <c r="H16" i="11" s="1"/>
  <c r="E17" i="11"/>
  <c r="H17" i="11" s="1"/>
  <c r="E18" i="11"/>
  <c r="H18" i="11" s="1"/>
  <c r="E19" i="11"/>
  <c r="H19" i="11" s="1"/>
  <c r="E20" i="11"/>
  <c r="E21" i="11"/>
  <c r="H21" i="11" s="1"/>
  <c r="E22" i="11"/>
  <c r="H22" i="11" s="1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3" i="7"/>
  <c r="D7" i="5"/>
  <c r="D8" i="5"/>
  <c r="D9" i="5"/>
  <c r="D10" i="5"/>
  <c r="D11" i="5"/>
  <c r="D12" i="5"/>
  <c r="D13" i="5"/>
  <c r="D14" i="5"/>
  <c r="D15" i="5"/>
  <c r="D16" i="5"/>
  <c r="D17" i="5"/>
  <c r="D6" i="5"/>
  <c r="I15" i="6"/>
  <c r="H15" i="6"/>
  <c r="D15" i="6"/>
  <c r="C15" i="6"/>
  <c r="J3" i="7"/>
  <c r="I15" i="7"/>
  <c r="H15" i="7"/>
  <c r="E4" i="7"/>
  <c r="E5" i="7"/>
  <c r="E6" i="7"/>
  <c r="E7" i="7"/>
  <c r="E8" i="7"/>
  <c r="E9" i="7"/>
  <c r="E10" i="7"/>
  <c r="E11" i="7"/>
  <c r="E12" i="7"/>
  <c r="E13" i="7"/>
  <c r="E14" i="7"/>
  <c r="D15" i="7"/>
  <c r="C15" i="7"/>
  <c r="E3" i="7"/>
  <c r="I7" i="5"/>
  <c r="I8" i="5"/>
  <c r="I9" i="5"/>
  <c r="I10" i="5"/>
  <c r="I11" i="5"/>
  <c r="I12" i="5"/>
  <c r="I13" i="5"/>
  <c r="I14" i="5"/>
  <c r="I15" i="5"/>
  <c r="I16" i="5"/>
  <c r="I17" i="5"/>
  <c r="I6" i="5"/>
  <c r="B21" i="2"/>
  <c r="B22" i="2"/>
  <c r="B23" i="2"/>
  <c r="B24" i="2"/>
  <c r="B25" i="2"/>
  <c r="B26" i="2"/>
  <c r="B27" i="2"/>
  <c r="B28" i="2"/>
  <c r="B29" i="2"/>
  <c r="B30" i="2"/>
  <c r="B31" i="2"/>
  <c r="B20" i="2"/>
  <c r="M6" i="2"/>
  <c r="M7" i="2"/>
  <c r="M8" i="2"/>
  <c r="M9" i="2"/>
  <c r="M10" i="2"/>
  <c r="M11" i="2"/>
  <c r="M12" i="2"/>
  <c r="M13" i="2"/>
  <c r="M14" i="2"/>
  <c r="M15" i="2"/>
  <c r="M16" i="2"/>
  <c r="M5" i="2"/>
  <c r="L6" i="2"/>
  <c r="L7" i="2"/>
  <c r="L8" i="2"/>
  <c r="L9" i="2"/>
  <c r="L10" i="2"/>
  <c r="L11" i="2"/>
  <c r="L12" i="2"/>
  <c r="L13" i="2"/>
  <c r="L14" i="2"/>
  <c r="L15" i="2"/>
  <c r="L16" i="2"/>
  <c r="L5" i="2"/>
  <c r="G16" i="2"/>
  <c r="C16" i="2"/>
  <c r="G15" i="2"/>
  <c r="C15" i="2"/>
  <c r="G14" i="2"/>
  <c r="C14" i="2"/>
  <c r="G13" i="2"/>
  <c r="C13" i="2"/>
  <c r="G12" i="2"/>
  <c r="C12" i="2"/>
  <c r="G11" i="2"/>
  <c r="C11" i="2"/>
  <c r="G10" i="2"/>
  <c r="C10" i="2"/>
  <c r="G9" i="2"/>
  <c r="C9" i="2"/>
  <c r="G8" i="2"/>
  <c r="C8" i="2"/>
  <c r="G7" i="2"/>
  <c r="C7" i="2"/>
  <c r="G6" i="2"/>
  <c r="C6" i="2"/>
  <c r="G5" i="2"/>
  <c r="C5" i="2"/>
  <c r="J15" i="7" l="1"/>
  <c r="H5" i="11"/>
  <c r="E15" i="7"/>
  <c r="H20" i="11"/>
  <c r="H12" i="11"/>
  <c r="H3" i="11"/>
  <c r="H10" i="11"/>
  <c r="H9" i="11"/>
</calcChain>
</file>

<file path=xl/sharedStrings.xml><?xml version="1.0" encoding="utf-8"?>
<sst xmlns="http://schemas.openxmlformats.org/spreadsheetml/2006/main" count="688" uniqueCount="169">
  <si>
    <t>ЧИСЛО1</t>
  </si>
  <si>
    <t>ЧИСЛО2</t>
  </si>
  <si>
    <t>ФОРМУЛА С УСЛОВИЕМ</t>
  </si>
  <si>
    <t>ЧИСЛО1&gt;ЧИСЛО2</t>
  </si>
  <si>
    <t>ЧИСЛО1=ЧИСЛО2</t>
  </si>
  <si>
    <t>ЧИСЛО3</t>
  </si>
  <si>
    <t>УСЛОВИЕ1</t>
  </si>
  <si>
    <t>УСЛОВИЕ2</t>
  </si>
  <si>
    <t>И</t>
  </si>
  <si>
    <t>ИЛИ</t>
  </si>
  <si>
    <t xml:space="preserve">ИСТИНА </t>
  </si>
  <si>
    <t>ДВА УСЛОВИЯ: ФУНКЦИЯ И</t>
  </si>
  <si>
    <t>ДВА УСЛОВИЯ: ФУНКЦИЯ ИЛИ</t>
  </si>
  <si>
    <t>(ЧИСЛО1&gt;ЧИСЛО2; ЧИСЛО1&gt;ЧИСЛО3)</t>
  </si>
  <si>
    <t>И (*)</t>
  </si>
  <si>
    <t>ИЛИ (+)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</si>
  <si>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</si>
  <si>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</si>
  <si>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</si>
  <si>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</si>
  <si>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</si>
  <si>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</si>
  <si>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</si>
  <si>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</si>
  <si>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</si>
  <si>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</si>
  <si>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</si>
  <si>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</si>
  <si>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Сотрудник</t>
  </si>
  <si>
    <t>Результат тестирования</t>
  </si>
  <si>
    <t>Результат</t>
  </si>
  <si>
    <t>Необходимый результат</t>
  </si>
  <si>
    <t>Высоцкий Артем Петрович</t>
  </si>
  <si>
    <t>Петрова Надежда Игоревна</t>
  </si>
  <si>
    <t>Карасев Евгений Михайлович</t>
  </si>
  <si>
    <t>Игнашкина Наталья Владимировна</t>
  </si>
  <si>
    <t>Котова Ангелина Павловна</t>
  </si>
  <si>
    <t>Богданова Виктория Михайловна</t>
  </si>
  <si>
    <t>Кондратьев Семен Романович</t>
  </si>
  <si>
    <t>Шевелев Михаил Артемович</t>
  </si>
  <si>
    <t>Покровский Андрей Елисеевич</t>
  </si>
  <si>
    <t>Федотова София Артемовна</t>
  </si>
  <si>
    <t>Бородин Кирилл Арсентьевич</t>
  </si>
  <si>
    <t>Иванчук Кира Михайловна</t>
  </si>
  <si>
    <t>=ЕСЛИ(УСЛОВИЕ; РЕЗУЛЬТАТ1; РЕЗУЛЬТАТ2)</t>
  </si>
  <si>
    <t xml:space="preserve">                                        ИСТИНА             ЛОЖЬ</t>
  </si>
  <si>
    <t>Шкала оценок</t>
  </si>
  <si>
    <t>Оценка</t>
  </si>
  <si>
    <t>&lt;50%</t>
  </si>
  <si>
    <t>неудовлетворительно</t>
  </si>
  <si>
    <t>от 50% до 65%</t>
  </si>
  <si>
    <t>удовлетворительно</t>
  </si>
  <si>
    <t>от 65% до 85%</t>
  </si>
  <si>
    <t>хорошо</t>
  </si>
  <si>
    <t>от 85% до 100%</t>
  </si>
  <si>
    <t>отлично</t>
  </si>
  <si>
    <t>=ЕСЛИМН(УСЛОВИЕ1; РЕЗУЛЬТАТ1; УСЛОВИЕ2; РЕЗУЛЬТАТ2; УСЛОВИЕ3; РЕЗУЛЬТАТ3)</t>
  </si>
  <si>
    <t xml:space="preserve">                                                ИСТИНА             ЛОЖЬ</t>
  </si>
  <si>
    <t>Месяц</t>
  </si>
  <si>
    <t>Продажи 2023</t>
  </si>
  <si>
    <t>Продажи 2024</t>
  </si>
  <si>
    <t>Динамика продаж</t>
  </si>
  <si>
    <t>Итого</t>
  </si>
  <si>
    <t>Наименование</t>
  </si>
  <si>
    <t>Категория</t>
  </si>
  <si>
    <t>Город</t>
  </si>
  <si>
    <t>Заказчик</t>
  </si>
  <si>
    <t>Сумма скидки</t>
  </si>
  <si>
    <t>Персик</t>
  </si>
  <si>
    <t>Лук</t>
  </si>
  <si>
    <t>Нектарин</t>
  </si>
  <si>
    <t>Картофель</t>
  </si>
  <si>
    <t>Грейпфрут</t>
  </si>
  <si>
    <t>Морковь</t>
  </si>
  <si>
    <t>Баклажан</t>
  </si>
  <si>
    <t>Салат</t>
  </si>
  <si>
    <t>Киви</t>
  </si>
  <si>
    <t>Капуста</t>
  </si>
  <si>
    <t>Манго</t>
  </si>
  <si>
    <t>Мандарины</t>
  </si>
  <si>
    <t>Банан</t>
  </si>
  <si>
    <t>Малина</t>
  </si>
  <si>
    <t>Абрикос</t>
  </si>
  <si>
    <t>Груши</t>
  </si>
  <si>
    <t>Фрукты</t>
  </si>
  <si>
    <t>Зелень</t>
  </si>
  <si>
    <t>Овощи</t>
  </si>
  <si>
    <t>Ягоды</t>
  </si>
  <si>
    <t>Москва</t>
  </si>
  <si>
    <t>Питер</t>
  </si>
  <si>
    <t>Самара</t>
  </si>
  <si>
    <t>Рамстор</t>
  </si>
  <si>
    <t>Пятерочка</t>
  </si>
  <si>
    <t>Перекресток</t>
  </si>
  <si>
    <t>Ашан</t>
  </si>
  <si>
    <t>Шангри-Ла</t>
  </si>
  <si>
    <t>Тандем</t>
  </si>
  <si>
    <t>Стаж</t>
  </si>
  <si>
    <t>Уровень квалификации</t>
  </si>
  <si>
    <t>Премия, План</t>
  </si>
  <si>
    <t>Премия, План+Стаж</t>
  </si>
  <si>
    <t>Премия, Квалификация</t>
  </si>
  <si>
    <t>Мартынов Игорь Александрович</t>
  </si>
  <si>
    <t>Тимофеева Анна Ивановна</t>
  </si>
  <si>
    <t>Иванова Дарина Александровна</t>
  </si>
  <si>
    <t>Ершова Дарья Игоревна</t>
  </si>
  <si>
    <t>Назарова Карина Львовна</t>
  </si>
  <si>
    <t>Васильева Анна Дмитриевна</t>
  </si>
  <si>
    <t>Козловская Ольга Николаевна</t>
  </si>
  <si>
    <t>Гончарова Наталья Григорьевна</t>
  </si>
  <si>
    <t>Высоцкий Максим Игоревич</t>
  </si>
  <si>
    <t>Ларин Артем Дмитриевич</t>
  </si>
  <si>
    <t>СоколовАлексей Николаевич</t>
  </si>
  <si>
    <t>Белякова Екатерина Михайловна</t>
  </si>
  <si>
    <t>Михеева Полина Александровна</t>
  </si>
  <si>
    <t>Румянцева Дарья Игоревна</t>
  </si>
  <si>
    <t>Марков Владислав Дмитриевич</t>
  </si>
  <si>
    <t>Волкова Вероника Игоревна</t>
  </si>
  <si>
    <t>Елисеева Анастасия Васильевна</t>
  </si>
  <si>
    <t>Соловьева Александра Григорьевна</t>
  </si>
  <si>
    <t>Соколова Елена Владиславовна</t>
  </si>
  <si>
    <t>Кузнецова Виктория Игоревна</t>
  </si>
  <si>
    <t>Кузнецова Елена Дмитриевна</t>
  </si>
  <si>
    <t>Выполнение плана, %</t>
  </si>
  <si>
    <t>высший</t>
  </si>
  <si>
    <t>средний</t>
  </si>
  <si>
    <t>первый</t>
  </si>
  <si>
    <t>СУМ</t>
  </si>
  <si>
    <t>РАВНО Март</t>
  </si>
  <si>
    <t>Отдел</t>
  </si>
  <si>
    <t>Продавец</t>
  </si>
  <si>
    <t>Объем продаж</t>
  </si>
  <si>
    <t>Рыжова Мария</t>
  </si>
  <si>
    <t>Бочаров Артем</t>
  </si>
  <si>
    <t>Полякова Екатерина</t>
  </si>
  <si>
    <t>Макарова Дарья</t>
  </si>
  <si>
    <t>Ефремова Амалия</t>
  </si>
  <si>
    <t>Кузнецова Камила</t>
  </si>
  <si>
    <t>Панфилова Софья</t>
  </si>
  <si>
    <t>ЕСЛИ ФРУКТЫ И МОСКВА, ТО 10%</t>
  </si>
  <si>
    <t>Объем продаж &gt;</t>
  </si>
  <si>
    <t>Фамилия, Имя</t>
  </si>
  <si>
    <t>Средний балл, успеваемость</t>
  </si>
  <si>
    <t>Олимпиады</t>
  </si>
  <si>
    <t>Справка</t>
  </si>
  <si>
    <t>Метелкин Илья</t>
  </si>
  <si>
    <t>Хорошилов Андрей</t>
  </si>
  <si>
    <t>Земляникина Олеся</t>
  </si>
  <si>
    <t>Кукушкина Зоя</t>
  </si>
  <si>
    <t>Лесков Денис</t>
  </si>
  <si>
    <t>Огородников Алексей</t>
  </si>
  <si>
    <t>Капитанова Татьяна</t>
  </si>
  <si>
    <t>Все ИЛИ</t>
  </si>
  <si>
    <t>Мирошников Егор</t>
  </si>
  <si>
    <t>Кушнир Матвей</t>
  </si>
  <si>
    <t>Беркович Ксения</t>
  </si>
  <si>
    <t>Малышкин Никита</t>
  </si>
  <si>
    <t>Да</t>
  </si>
  <si>
    <t>Нет</t>
  </si>
  <si>
    <t>Если все И, то ЕДЕТ В ОКЕАН</t>
  </si>
  <si>
    <t>ЕСЛИ &gt;80, 5000</t>
  </si>
  <si>
    <t>ЕСЛИ &gt;80 И &gt;4, то 4000</t>
  </si>
  <si>
    <t>ЕСЛИ высший ИЛИ средний, то 2000</t>
  </si>
  <si>
    <t>Все И</t>
  </si>
  <si>
    <t>&lt;400 лентяй, &lt;700 молодец, &gt;700 ударник</t>
  </si>
  <si>
    <t>Если &gt;400, молодец, &lt;400, лентяй</t>
  </si>
  <si>
    <t>Если &gt;500 И ОТДЕЛ1 ТО 10%, &lt;500, нет премии</t>
  </si>
  <si>
    <t>ЕСЛИ ОВОЩИ ИЛИ ПИТЕР, ТО 20%</t>
  </si>
  <si>
    <t>ЕСЛИ &gt;80 И &gt;=4, то 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</si>
</sst>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9" fontId="0" fillId="2" borderId="1" xfId="0" applyNumberFormat="1" applyFill="1" applyBorder="1"/>
    <xf numFmtId="9" fontId="0" fillId="0" borderId="1" xfId="0" applyNumberFormat="1" applyBorder="1"/>
    <xf numFmtId="49" fontId="0" fillId="0" borderId="1" xfId="0" applyNumberFormat="1" applyBorder="1"/>
    <xf numFmtId="0" fontId="3" fillId="0" borderId="0" xfId="0" applyFont="1"/>
    <xf numFmtId="0" fontId="0" fillId="3" borderId="1" xfId="0" applyFill="1" applyBorder="1"/>
    <xf numFmtId="10" fontId="0" fillId="0" borderId="1" xfId="0" applyNumberFormat="1" applyBorder="1"/>
    <xf numFmtId="10" fontId="0" fillId="3" borderId="1" xfId="0" applyNumberFormat="1" applyFill="1" applyBorder="1"/>
    <xf numFmtId="10" fontId="0" fillId="0" borderId="1" xfId="0" applyNumberForma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center"/>
    </xf>
    <xf numFmtId="0" fontId="6" fillId="0" borderId="0" xfId="0" applyFont="1"/>
    <xf numFmtId="0" fontId="0" fillId="0" borderId="1" xfId="0" applyBorder="1" applyAlignment="1">
      <alignment wrapText="1"/>
    </xf>
    <xf numFmtId="9" fontId="0" fillId="0" borderId="0" xfId="0" applyNumberFormat="1"/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" xfId="0" applyBorder="1"/>
    <xf numFmtId="49" fontId="0" fillId="0" borderId="1" xfId="0" applyNumberFormat="1" applyBorder="1"/>
    <xf numFmtId="0" fontId="0" fillId="0" borderId="1" xfId="0" applyFill="1" applyBorder="1"/>
    <xf numFmtId="9" fontId="0" fillId="0" borderId="1" xfId="0" applyNumberFormat="1" applyFill="1" applyBorder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workbookViewId="0">
      <selection activeCell="G5" sqref="G5:G16"/>
    </sheetView>
  </sheetViews>
  <sheetFormatPr defaultRowHeight="15" x14ac:dyDescent="0.25"/>
  <cols>
    <col min="2" max="2" width="14.28515625" bestFit="1" customWidth="1"/>
    <col min="3" max="3" width="23.140625" bestFit="1" customWidth="1"/>
    <col min="4" max="4" width="5.85546875" customWidth="1"/>
    <col min="5" max="6" width="8.42578125" bestFit="1" customWidth="1"/>
    <col min="7" max="7" width="23.140625" bestFit="1" customWidth="1"/>
    <col min="8" max="8" width="6.42578125" customWidth="1"/>
    <col min="12" max="12" width="32.7109375" customWidth="1"/>
    <col min="13" max="13" width="32.85546875" customWidth="1"/>
    <col min="14" max="14" width="6" customWidth="1"/>
    <col min="15" max="15" width="11.7109375" customWidth="1"/>
    <col min="16" max="16" width="11.85546875" customWidth="1"/>
    <col min="18" max="18" width="5.85546875" customWidth="1"/>
    <col min="19" max="20" width="10.5703125" bestFit="1" customWidth="1"/>
  </cols>
  <sheetData>
    <row r="1" spans="1:21" x14ac:dyDescent="0.25">
      <c r="A1" s="7"/>
      <c r="B1" s="7"/>
      <c r="C1" s="7"/>
    </row>
    <row r="3" spans="1:21" x14ac:dyDescent="0.25">
      <c r="A3" s="24" t="s">
        <v>3</v>
      </c>
      <c r="B3" s="24"/>
      <c r="C3" s="24"/>
      <c r="E3" s="24" t="s">
        <v>4</v>
      </c>
      <c r="F3" s="24"/>
      <c r="G3" s="24"/>
      <c r="I3" s="7"/>
      <c r="J3" s="7"/>
      <c r="K3" s="7"/>
      <c r="L3" s="8" t="s">
        <v>13</v>
      </c>
      <c r="M3" s="8" t="s">
        <v>13</v>
      </c>
    </row>
    <row r="4" spans="1:21" x14ac:dyDescent="0.25">
      <c r="A4" s="1" t="s">
        <v>0</v>
      </c>
      <c r="B4" s="1" t="s">
        <v>1</v>
      </c>
      <c r="C4" s="1" t="s">
        <v>2</v>
      </c>
      <c r="E4" s="1" t="s">
        <v>0</v>
      </c>
      <c r="F4" s="1" t="s">
        <v>1</v>
      </c>
      <c r="G4" s="1" t="s">
        <v>2</v>
      </c>
      <c r="I4" s="1" t="s">
        <v>0</v>
      </c>
      <c r="J4" s="1" t="s">
        <v>1</v>
      </c>
      <c r="K4" s="1" t="s">
        <v>5</v>
      </c>
      <c r="L4" s="6" t="s">
        <v>11</v>
      </c>
      <c r="M4" s="6" t="s">
        <v>12</v>
      </c>
      <c r="O4" s="3" t="s">
        <v>6</v>
      </c>
      <c r="P4" s="3" t="s">
        <v>7</v>
      </c>
      <c r="Q4" s="3" t="s">
        <v>8</v>
      </c>
      <c r="R4" s="4"/>
      <c r="S4" s="3" t="s">
        <v>6</v>
      </c>
      <c r="T4" s="3" t="s">
        <v>7</v>
      </c>
      <c r="U4" s="3" t="s">
        <v>14</v>
      </c>
    </row>
    <row r="5" spans="1:21" x14ac:dyDescent="0.25">
      <c r="A5" s="1">
        <v>48</v>
      </c>
      <c r="B5" s="1">
        <v>37</v>
      </c>
      <c r="C5" s="1"/>
      <c r="E5" s="1">
        <v>48</v>
      </c>
      <c r="F5" s="1">
        <v>37</v>
      </c>
      <c r="G5" s="1"/>
      <c r="I5" s="1">
        <v>48</v>
      </c>
      <c r="J5" s="1">
        <v>37</v>
      </c>
      <c r="K5" s="1">
        <v>37</v>
      </c>
      <c r="L5" s="1"/>
      <c r="M5" s="1"/>
      <c r="O5" s="5" t="b">
        <v>0</v>
      </c>
      <c r="P5" s="5" t="b">
        <v>0</v>
      </c>
      <c r="Q5" s="1"/>
      <c r="S5" s="5">
        <v>0</v>
      </c>
      <c r="T5" s="5">
        <v>0</v>
      </c>
      <c r="U5" s="3"/>
    </row>
    <row r="6" spans="1:21" x14ac:dyDescent="0.25">
      <c r="A6" s="1">
        <v>41</v>
      </c>
      <c r="B6" s="1">
        <v>42</v>
      </c>
      <c r="C6" s="1"/>
      <c r="E6" s="1">
        <v>41</v>
      </c>
      <c r="F6" s="1">
        <v>42</v>
      </c>
      <c r="G6" s="1"/>
      <c r="I6" s="1">
        <v>41</v>
      </c>
      <c r="J6" s="1">
        <v>42</v>
      </c>
      <c r="K6" s="1">
        <v>47</v>
      </c>
      <c r="L6" s="1"/>
      <c r="M6" s="1"/>
      <c r="O6" s="5" t="b">
        <v>0</v>
      </c>
      <c r="P6" s="5" t="b">
        <v>1</v>
      </c>
      <c r="Q6" s="1"/>
      <c r="S6" s="5">
        <v>0</v>
      </c>
      <c r="T6" s="5">
        <v>1</v>
      </c>
      <c r="U6" s="3"/>
    </row>
    <row r="7" spans="1:21" x14ac:dyDescent="0.25">
      <c r="A7" s="1">
        <v>20</v>
      </c>
      <c r="B7" s="1">
        <v>30</v>
      </c>
      <c r="C7" s="1"/>
      <c r="E7" s="1">
        <v>20</v>
      </c>
      <c r="F7" s="1">
        <v>30</v>
      </c>
      <c r="G7" s="1"/>
      <c r="I7" s="1">
        <v>20</v>
      </c>
      <c r="J7" s="1">
        <v>30</v>
      </c>
      <c r="K7" s="1">
        <v>29</v>
      </c>
      <c r="L7" s="1"/>
      <c r="M7" s="1"/>
      <c r="O7" s="5" t="s">
        <v>10</v>
      </c>
      <c r="P7" s="5" t="b">
        <v>0</v>
      </c>
      <c r="Q7" s="1"/>
      <c r="S7" s="5">
        <v>1</v>
      </c>
      <c r="T7" s="5">
        <v>0</v>
      </c>
      <c r="U7" s="3"/>
    </row>
    <row r="8" spans="1:21" x14ac:dyDescent="0.25">
      <c r="A8" s="1">
        <v>16</v>
      </c>
      <c r="B8" s="1">
        <v>20</v>
      </c>
      <c r="C8" s="1"/>
      <c r="E8" s="1">
        <v>16</v>
      </c>
      <c r="F8" s="1">
        <v>20</v>
      </c>
      <c r="G8" s="1"/>
      <c r="I8" s="1">
        <v>16</v>
      </c>
      <c r="J8" s="1">
        <v>20</v>
      </c>
      <c r="K8" s="1">
        <v>49</v>
      </c>
      <c r="L8" s="1"/>
      <c r="M8" s="1"/>
      <c r="O8" s="5" t="s">
        <v>10</v>
      </c>
      <c r="P8" s="5" t="b">
        <v>1</v>
      </c>
      <c r="Q8" s="1"/>
      <c r="S8" s="5">
        <v>1</v>
      </c>
      <c r="T8" s="5">
        <v>1</v>
      </c>
      <c r="U8" s="3"/>
    </row>
    <row r="9" spans="1:21" x14ac:dyDescent="0.25">
      <c r="A9" s="1">
        <v>12</v>
      </c>
      <c r="B9" s="1">
        <v>50</v>
      </c>
      <c r="C9" s="1"/>
      <c r="E9" s="1">
        <v>12</v>
      </c>
      <c r="F9" s="1">
        <v>50</v>
      </c>
      <c r="G9" s="1"/>
      <c r="I9" s="1">
        <v>12</v>
      </c>
      <c r="J9" s="1">
        <v>50</v>
      </c>
      <c r="K9" s="1">
        <v>24</v>
      </c>
      <c r="L9" s="1"/>
      <c r="M9" s="1"/>
    </row>
    <row r="10" spans="1:21" x14ac:dyDescent="0.25">
      <c r="A10" s="1">
        <v>34</v>
      </c>
      <c r="B10" s="1">
        <v>42</v>
      </c>
      <c r="C10" s="1"/>
      <c r="E10" s="1">
        <v>34</v>
      </c>
      <c r="F10" s="1">
        <v>42</v>
      </c>
      <c r="G10" s="1"/>
      <c r="I10" s="1">
        <v>34</v>
      </c>
      <c r="J10" s="1">
        <v>42</v>
      </c>
      <c r="K10" s="1">
        <v>29</v>
      </c>
      <c r="L10" s="1"/>
      <c r="M10" s="1"/>
      <c r="R10" s="4"/>
    </row>
    <row r="11" spans="1:21" x14ac:dyDescent="0.25">
      <c r="A11" s="1">
        <v>27</v>
      </c>
      <c r="B11" s="1">
        <v>34</v>
      </c>
      <c r="C11" s="1"/>
      <c r="E11" s="1">
        <v>27</v>
      </c>
      <c r="F11" s="1">
        <v>34</v>
      </c>
      <c r="G11" s="1"/>
      <c r="I11" s="1">
        <v>27</v>
      </c>
      <c r="J11" s="1">
        <v>34</v>
      </c>
      <c r="K11" s="1">
        <v>50</v>
      </c>
      <c r="L11" s="1"/>
      <c r="M11" s="1"/>
      <c r="O11" s="3" t="s">
        <v>6</v>
      </c>
      <c r="P11" s="3" t="s">
        <v>7</v>
      </c>
      <c r="Q11" s="3" t="s">
        <v>9</v>
      </c>
      <c r="S11" s="3" t="s">
        <v>6</v>
      </c>
      <c r="T11" s="3" t="s">
        <v>7</v>
      </c>
      <c r="U11" s="3" t="s">
        <v>15</v>
      </c>
    </row>
    <row r="12" spans="1:21" x14ac:dyDescent="0.25">
      <c r="A12" s="1">
        <v>50</v>
      </c>
      <c r="B12" s="1">
        <v>30</v>
      </c>
      <c r="C12" s="1"/>
      <c r="E12" s="1">
        <v>50</v>
      </c>
      <c r="F12" s="1">
        <v>30</v>
      </c>
      <c r="G12" s="1"/>
      <c r="I12" s="1">
        <v>50</v>
      </c>
      <c r="J12" s="1">
        <v>30</v>
      </c>
      <c r="K12" s="1">
        <v>35</v>
      </c>
      <c r="L12" s="1"/>
      <c r="M12" s="1"/>
      <c r="O12" s="5" t="b">
        <v>0</v>
      </c>
      <c r="P12" s="5" t="b">
        <v>0</v>
      </c>
      <c r="Q12" s="1"/>
      <c r="S12" s="5">
        <v>0</v>
      </c>
      <c r="T12" s="5">
        <v>0</v>
      </c>
      <c r="U12" s="3"/>
    </row>
    <row r="13" spans="1:21" x14ac:dyDescent="0.25">
      <c r="A13" s="1">
        <v>31</v>
      </c>
      <c r="B13" s="1">
        <v>13</v>
      </c>
      <c r="C13" s="1"/>
      <c r="E13" s="1">
        <v>31</v>
      </c>
      <c r="F13" s="1">
        <v>13</v>
      </c>
      <c r="G13" s="1"/>
      <c r="I13" s="1">
        <v>31</v>
      </c>
      <c r="J13" s="1">
        <v>13</v>
      </c>
      <c r="K13" s="1">
        <v>26</v>
      </c>
      <c r="L13" s="1"/>
      <c r="M13" s="1"/>
      <c r="O13" s="5" t="b">
        <v>0</v>
      </c>
      <c r="P13" s="5" t="b">
        <v>1</v>
      </c>
      <c r="Q13" s="1"/>
      <c r="S13" s="5">
        <v>0</v>
      </c>
      <c r="T13" s="5">
        <v>1</v>
      </c>
      <c r="U13" s="3"/>
    </row>
    <row r="14" spans="1:21" x14ac:dyDescent="0.25">
      <c r="A14" s="1">
        <v>23</v>
      </c>
      <c r="B14" s="1">
        <v>23</v>
      </c>
      <c r="C14" s="1"/>
      <c r="E14" s="1">
        <v>23</v>
      </c>
      <c r="F14" s="1">
        <v>23</v>
      </c>
      <c r="G14" s="1"/>
      <c r="I14" s="1">
        <v>23</v>
      </c>
      <c r="J14" s="1">
        <v>23</v>
      </c>
      <c r="K14" s="1">
        <v>29</v>
      </c>
      <c r="L14" s="1"/>
      <c r="M14" s="1"/>
      <c r="O14" s="5" t="s">
        <v>10</v>
      </c>
      <c r="P14" s="5" t="b">
        <v>0</v>
      </c>
      <c r="Q14" s="1"/>
      <c r="S14" s="5">
        <v>1</v>
      </c>
      <c r="T14" s="5">
        <v>0</v>
      </c>
      <c r="U14" s="3"/>
    </row>
    <row r="15" spans="1:21" x14ac:dyDescent="0.25">
      <c r="A15" s="1">
        <v>13</v>
      </c>
      <c r="B15" s="1">
        <v>42</v>
      </c>
      <c r="C15" s="1"/>
      <c r="E15" s="1">
        <v>13</v>
      </c>
      <c r="F15" s="1">
        <v>42</v>
      </c>
      <c r="G15" s="1"/>
      <c r="I15" s="1">
        <v>13</v>
      </c>
      <c r="J15" s="1">
        <v>42</v>
      </c>
      <c r="K15" s="1">
        <v>35</v>
      </c>
      <c r="L15" s="1"/>
      <c r="M15" s="1"/>
      <c r="O15" s="5" t="s">
        <v>10</v>
      </c>
      <c r="P15" s="5" t="b">
        <v>1</v>
      </c>
      <c r="Q15" s="1"/>
      <c r="S15" s="5">
        <v>1</v>
      </c>
      <c r="T15" s="5">
        <v>1</v>
      </c>
      <c r="U15" s="3"/>
    </row>
    <row r="16" spans="1:21" x14ac:dyDescent="0.25">
      <c r="A16" s="1">
        <v>27</v>
      </c>
      <c r="B16" s="1">
        <v>27</v>
      </c>
      <c r="C16" s="1"/>
      <c r="E16" s="1">
        <v>27</v>
      </c>
      <c r="F16" s="1">
        <v>27</v>
      </c>
      <c r="G16" s="1"/>
      <c r="I16" s="1">
        <v>27</v>
      </c>
      <c r="J16" s="1">
        <v>27</v>
      </c>
      <c r="K16" s="1">
        <v>48</v>
      </c>
      <c r="L16" s="1"/>
      <c r="M16" s="1"/>
    </row>
    <row r="19" spans="1:2" x14ac:dyDescent="0.25">
      <c r="B19" s="20" t="s">
        <v>128</v>
      </c>
    </row>
    <row r="20" spans="1:2" x14ac:dyDescent="0.25">
      <c r="A20" s="1" t="s">
        <v>16</v>
      </c>
      <c r="B20" s="1"/>
    </row>
    <row r="21" spans="1:2" x14ac:dyDescent="0.25">
      <c r="A21" s="1" t="s">
        <v>17</v>
      </c>
      <c r="B21" s="1"/>
    </row>
    <row r="22" spans="1:2" x14ac:dyDescent="0.25">
      <c r="A22" s="1" t="s">
        <v>18</v>
      </c>
      <c r="B22" s="1"/>
    </row>
    <row r="23" spans="1:2" x14ac:dyDescent="0.25">
      <c r="A23" s="1" t="s">
        <v>19</v>
      </c>
      <c r="B23" s="1"/>
    </row>
    <row r="24" spans="1:2" x14ac:dyDescent="0.25">
      <c r="A24" s="1" t="s">
        <v>20</v>
      </c>
      <c r="B24" s="1"/>
    </row>
    <row r="25" spans="1:2" x14ac:dyDescent="0.25">
      <c r="A25" s="1" t="s">
        <v>21</v>
      </c>
      <c r="B25" s="1"/>
    </row>
    <row r="26" spans="1:2" x14ac:dyDescent="0.25">
      <c r="A26" s="1" t="s">
        <v>22</v>
      </c>
      <c r="B26" s="1"/>
    </row>
    <row r="27" spans="1:2" x14ac:dyDescent="0.25">
      <c r="A27" s="1" t="s">
        <v>23</v>
      </c>
      <c r="B27" s="1"/>
    </row>
    <row r="28" spans="1:2" x14ac:dyDescent="0.25">
      <c r="A28" s="1" t="s">
        <v>24</v>
      </c>
      <c r="B28" s="1"/>
    </row>
    <row r="29" spans="1:2" x14ac:dyDescent="0.25">
      <c r="A29" s="1" t="s">
        <v>25</v>
      </c>
      <c r="B29" s="1"/>
    </row>
    <row r="30" spans="1:2" x14ac:dyDescent="0.25">
      <c r="A30" s="1" t="s">
        <v>26</v>
      </c>
      <c r="B30" s="1"/>
    </row>
    <row r="31" spans="1:2" x14ac:dyDescent="0.25">
      <c r="A31" s="1" t="s">
        <v>27</v>
      </c>
      <c r="B31" s="1"/>
    </row>
  </sheetData>
  <mergeCells count="2">
    <mergeCell ref="A3:C3"/>
    <mergeCell ref="E3:G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C5544-67D5-492F-ACBA-91018F2EB974}">
  <dimension ref="A1:U31"/>
  <sheetViews>
    <sheetView workbookViewId="0">
      <selection activeCell="L5" sqref="L5"/>
    </sheetView>
  </sheetViews>
  <sheetFormatPr defaultRowHeight="15" x14ac:dyDescent="0.25"/>
  <cols>
    <col min="1" max="1" width="9.5703125" bestFit="1" customWidth="1"/>
    <col min="2" max="2" width="14.28515625" bestFit="1" customWidth="1"/>
    <col min="3" max="3" width="23.140625" bestFit="1" customWidth="1"/>
    <col min="7" max="7" width="23.140625" bestFit="1" customWidth="1"/>
    <col min="12" max="13" width="31.7109375" bestFit="1" customWidth="1"/>
    <col min="14" max="14" width="5.85546875" customWidth="1"/>
    <col min="15" max="16" width="10.5703125" bestFit="1" customWidth="1"/>
    <col min="17" max="17" width="8.5703125" bestFit="1" customWidth="1"/>
    <col min="19" max="20" width="10.5703125" bestFit="1" customWidth="1"/>
    <col min="21" max="21" width="8.42578125" customWidth="1"/>
  </cols>
  <sheetData>
    <row r="1" spans="1:21" x14ac:dyDescent="0.25">
      <c r="A1" s="7"/>
      <c r="B1" s="7"/>
      <c r="C1" s="7"/>
    </row>
    <row r="3" spans="1:21" x14ac:dyDescent="0.25">
      <c r="A3" s="24" t="s">
        <v>3</v>
      </c>
      <c r="B3" s="24"/>
      <c r="C3" s="24"/>
      <c r="E3" s="24" t="s">
        <v>4</v>
      </c>
      <c r="F3" s="24"/>
      <c r="G3" s="24"/>
      <c r="I3" s="7"/>
      <c r="J3" s="7"/>
      <c r="K3" s="7"/>
      <c r="L3" s="8" t="s">
        <v>13</v>
      </c>
      <c r="M3" s="8" t="s">
        <v>13</v>
      </c>
    </row>
    <row r="4" spans="1:21" x14ac:dyDescent="0.25">
      <c r="A4" s="1" t="s">
        <v>0</v>
      </c>
      <c r="B4" s="1" t="s">
        <v>1</v>
      </c>
      <c r="C4" s="1" t="s">
        <v>2</v>
      </c>
      <c r="E4" s="1" t="s">
        <v>0</v>
      </c>
      <c r="F4" s="1" t="s">
        <v>1</v>
      </c>
      <c r="G4" s="1" t="s">
        <v>2</v>
      </c>
      <c r="I4" s="1" t="s">
        <v>0</v>
      </c>
      <c r="J4" s="1" t="s">
        <v>1</v>
      </c>
      <c r="K4" s="1" t="s">
        <v>5</v>
      </c>
      <c r="L4" s="6" t="s">
        <v>11</v>
      </c>
      <c r="M4" s="6" t="s">
        <v>12</v>
      </c>
      <c r="O4" s="3" t="s">
        <v>6</v>
      </c>
      <c r="P4" s="3" t="s">
        <v>7</v>
      </c>
      <c r="Q4" s="3" t="s">
        <v>8</v>
      </c>
      <c r="R4" s="4"/>
      <c r="S4" s="3" t="s">
        <v>6</v>
      </c>
      <c r="T4" s="3" t="s">
        <v>7</v>
      </c>
      <c r="U4" s="3" t="s">
        <v>14</v>
      </c>
    </row>
    <row r="5" spans="1:21" x14ac:dyDescent="0.25">
      <c r="A5" s="1">
        <v>48</v>
      </c>
      <c r="B5" s="1">
        <v>37</v>
      </c>
      <c r="C5" s="1" t="b">
        <f>A5&gt;B5</f>
        <v>1</v>
      </c>
      <c r="E5" s="1">
        <v>48</v>
      </c>
      <c r="F5" s="1">
        <v>37</v>
      </c>
      <c r="G5" s="1" t="b">
        <f>E5=F5</f>
        <v>0</v>
      </c>
      <c r="I5" s="1">
        <v>48</v>
      </c>
      <c r="J5" s="1">
        <v>37</v>
      </c>
      <c r="K5" s="1">
        <v>37</v>
      </c>
      <c r="L5" s="1" t="b">
        <f>AND(I5&gt;J5,I5&gt;K5)</f>
        <v>1</v>
      </c>
      <c r="M5" s="1" t="b">
        <f>OR(I5&gt;J5,I5&gt;K5)</f>
        <v>1</v>
      </c>
      <c r="O5" s="5" t="b">
        <v>0</v>
      </c>
      <c r="P5" s="5" t="b">
        <v>0</v>
      </c>
      <c r="Q5" s="1" t="b">
        <v>0</v>
      </c>
      <c r="S5" s="5">
        <v>0</v>
      </c>
      <c r="T5" s="5">
        <v>0</v>
      </c>
      <c r="U5" s="3">
        <v>0</v>
      </c>
    </row>
    <row r="6" spans="1:21" x14ac:dyDescent="0.25">
      <c r="A6" s="1">
        <v>41</v>
      </c>
      <c r="B6" s="1">
        <v>42</v>
      </c>
      <c r="C6" s="1" t="b">
        <f t="shared" ref="C6:C16" si="0">A6&gt;B6</f>
        <v>0</v>
      </c>
      <c r="E6" s="1">
        <v>41</v>
      </c>
      <c r="F6" s="1">
        <v>42</v>
      </c>
      <c r="G6" s="1" t="b">
        <f t="shared" ref="G6:G16" si="1">E6=F6</f>
        <v>0</v>
      </c>
      <c r="I6" s="1">
        <v>41</v>
      </c>
      <c r="J6" s="1">
        <v>42</v>
      </c>
      <c r="K6" s="1">
        <v>47</v>
      </c>
      <c r="L6" s="1" t="b">
        <f t="shared" ref="L6:L16" si="2">AND(I6&gt;J6,I6&gt;K6)</f>
        <v>0</v>
      </c>
      <c r="M6" s="1" t="b">
        <f t="shared" ref="M6:M16" si="3">OR(I6&gt;J6,I6&gt;K6)</f>
        <v>0</v>
      </c>
      <c r="O6" s="5" t="b">
        <v>0</v>
      </c>
      <c r="P6" s="5" t="b">
        <v>1</v>
      </c>
      <c r="Q6" s="1" t="b">
        <v>0</v>
      </c>
      <c r="S6" s="5">
        <v>0</v>
      </c>
      <c r="T6" s="5">
        <v>1</v>
      </c>
      <c r="U6" s="3">
        <v>0</v>
      </c>
    </row>
    <row r="7" spans="1:21" x14ac:dyDescent="0.25">
      <c r="A7" s="1">
        <v>20</v>
      </c>
      <c r="B7" s="1">
        <v>30</v>
      </c>
      <c r="C7" s="1" t="b">
        <f t="shared" si="0"/>
        <v>0</v>
      </c>
      <c r="E7" s="1">
        <v>20</v>
      </c>
      <c r="F7" s="1">
        <v>30</v>
      </c>
      <c r="G7" s="1" t="b">
        <f t="shared" si="1"/>
        <v>0</v>
      </c>
      <c r="I7" s="1">
        <v>20</v>
      </c>
      <c r="J7" s="1">
        <v>30</v>
      </c>
      <c r="K7" s="1">
        <v>29</v>
      </c>
      <c r="L7" s="1" t="b">
        <f t="shared" si="2"/>
        <v>0</v>
      </c>
      <c r="M7" s="1" t="b">
        <f t="shared" si="3"/>
        <v>0</v>
      </c>
      <c r="O7" s="5" t="s">
        <v>10</v>
      </c>
      <c r="P7" s="5" t="b">
        <v>0</v>
      </c>
      <c r="Q7" s="1" t="b">
        <v>0</v>
      </c>
      <c r="S7" s="5">
        <v>1</v>
      </c>
      <c r="T7" s="5">
        <v>0</v>
      </c>
      <c r="U7" s="3">
        <v>0</v>
      </c>
    </row>
    <row r="8" spans="1:21" x14ac:dyDescent="0.25">
      <c r="A8" s="1">
        <v>16</v>
      </c>
      <c r="B8" s="1">
        <v>20</v>
      </c>
      <c r="C8" s="1" t="b">
        <f t="shared" si="0"/>
        <v>0</v>
      </c>
      <c r="E8" s="1">
        <v>16</v>
      </c>
      <c r="F8" s="1">
        <v>20</v>
      </c>
      <c r="G8" s="1" t="b">
        <f t="shared" si="1"/>
        <v>0</v>
      </c>
      <c r="I8" s="1">
        <v>16</v>
      </c>
      <c r="J8" s="1">
        <v>20</v>
      </c>
      <c r="K8" s="1">
        <v>49</v>
      </c>
      <c r="L8" s="1" t="b">
        <f t="shared" si="2"/>
        <v>0</v>
      </c>
      <c r="M8" s="1" t="b">
        <f t="shared" si="3"/>
        <v>0</v>
      </c>
      <c r="O8" s="5" t="s">
        <v>10</v>
      </c>
      <c r="P8" s="5" t="b">
        <v>1</v>
      </c>
      <c r="Q8" s="1" t="b">
        <v>1</v>
      </c>
      <c r="S8" s="5">
        <v>1</v>
      </c>
      <c r="T8" s="5">
        <v>1</v>
      </c>
      <c r="U8" s="3">
        <v>1</v>
      </c>
    </row>
    <row r="9" spans="1:21" x14ac:dyDescent="0.25">
      <c r="A9" s="1">
        <v>12</v>
      </c>
      <c r="B9" s="1">
        <v>50</v>
      </c>
      <c r="C9" s="1" t="b">
        <f t="shared" si="0"/>
        <v>0</v>
      </c>
      <c r="E9" s="1">
        <v>12</v>
      </c>
      <c r="F9" s="1">
        <v>50</v>
      </c>
      <c r="G9" s="1" t="b">
        <f t="shared" si="1"/>
        <v>0</v>
      </c>
      <c r="I9" s="1">
        <v>12</v>
      </c>
      <c r="J9" s="1">
        <v>50</v>
      </c>
      <c r="K9" s="1">
        <v>24</v>
      </c>
      <c r="L9" s="1" t="b">
        <f t="shared" si="2"/>
        <v>0</v>
      </c>
      <c r="M9" s="1" t="b">
        <f t="shared" si="3"/>
        <v>0</v>
      </c>
    </row>
    <row r="10" spans="1:21" x14ac:dyDescent="0.25">
      <c r="A10" s="1">
        <v>34</v>
      </c>
      <c r="B10" s="1">
        <v>42</v>
      </c>
      <c r="C10" s="1" t="b">
        <f t="shared" si="0"/>
        <v>0</v>
      </c>
      <c r="E10" s="1">
        <v>34</v>
      </c>
      <c r="F10" s="1">
        <v>42</v>
      </c>
      <c r="G10" s="1" t="b">
        <f t="shared" si="1"/>
        <v>0</v>
      </c>
      <c r="I10" s="1">
        <v>34</v>
      </c>
      <c r="J10" s="1">
        <v>42</v>
      </c>
      <c r="K10" s="1">
        <v>29</v>
      </c>
      <c r="L10" s="1" t="b">
        <f t="shared" si="2"/>
        <v>0</v>
      </c>
      <c r="M10" s="1" t="b">
        <f t="shared" si="3"/>
        <v>1</v>
      </c>
      <c r="R10" s="4"/>
    </row>
    <row r="11" spans="1:21" x14ac:dyDescent="0.25">
      <c r="A11" s="1">
        <v>27</v>
      </c>
      <c r="B11" s="1">
        <v>34</v>
      </c>
      <c r="C11" s="1" t="b">
        <f t="shared" si="0"/>
        <v>0</v>
      </c>
      <c r="E11" s="1">
        <v>27</v>
      </c>
      <c r="F11" s="1">
        <v>34</v>
      </c>
      <c r="G11" s="1" t="b">
        <f t="shared" si="1"/>
        <v>0</v>
      </c>
      <c r="I11" s="1">
        <v>27</v>
      </c>
      <c r="J11" s="1">
        <v>34</v>
      </c>
      <c r="K11" s="1">
        <v>50</v>
      </c>
      <c r="L11" s="1" t="b">
        <f t="shared" si="2"/>
        <v>0</v>
      </c>
      <c r="M11" s="1" t="b">
        <f t="shared" si="3"/>
        <v>0</v>
      </c>
      <c r="O11" s="3" t="s">
        <v>6</v>
      </c>
      <c r="P11" s="3" t="s">
        <v>7</v>
      </c>
      <c r="Q11" s="3" t="s">
        <v>9</v>
      </c>
      <c r="S11" s="3" t="s">
        <v>6</v>
      </c>
      <c r="T11" s="3" t="s">
        <v>7</v>
      </c>
      <c r="U11" s="3" t="s">
        <v>15</v>
      </c>
    </row>
    <row r="12" spans="1:21" x14ac:dyDescent="0.25">
      <c r="A12" s="1">
        <v>50</v>
      </c>
      <c r="B12" s="1">
        <v>30</v>
      </c>
      <c r="C12" s="1" t="b">
        <f t="shared" si="0"/>
        <v>1</v>
      </c>
      <c r="E12" s="1">
        <v>50</v>
      </c>
      <c r="F12" s="1">
        <v>30</v>
      </c>
      <c r="G12" s="1" t="b">
        <f t="shared" si="1"/>
        <v>0</v>
      </c>
      <c r="I12" s="1">
        <v>50</v>
      </c>
      <c r="J12" s="1">
        <v>30</v>
      </c>
      <c r="K12" s="1">
        <v>35</v>
      </c>
      <c r="L12" s="1" t="b">
        <f t="shared" si="2"/>
        <v>1</v>
      </c>
      <c r="M12" s="1" t="b">
        <f t="shared" si="3"/>
        <v>1</v>
      </c>
      <c r="O12" s="5" t="b">
        <v>0</v>
      </c>
      <c r="P12" s="5" t="b">
        <v>0</v>
      </c>
      <c r="Q12" s="1" t="b">
        <v>0</v>
      </c>
      <c r="S12" s="5">
        <v>0</v>
      </c>
      <c r="T12" s="5">
        <v>0</v>
      </c>
      <c r="U12" s="3">
        <v>0</v>
      </c>
    </row>
    <row r="13" spans="1:21" x14ac:dyDescent="0.25">
      <c r="A13" s="1">
        <v>31</v>
      </c>
      <c r="B13" s="1">
        <v>13</v>
      </c>
      <c r="C13" s="1" t="b">
        <f t="shared" si="0"/>
        <v>1</v>
      </c>
      <c r="E13" s="1">
        <v>31</v>
      </c>
      <c r="F13" s="1">
        <v>13</v>
      </c>
      <c r="G13" s="1" t="b">
        <f t="shared" si="1"/>
        <v>0</v>
      </c>
      <c r="I13" s="1">
        <v>31</v>
      </c>
      <c r="J13" s="1">
        <v>13</v>
      </c>
      <c r="K13" s="1">
        <v>26</v>
      </c>
      <c r="L13" s="1" t="b">
        <f t="shared" si="2"/>
        <v>1</v>
      </c>
      <c r="M13" s="1" t="b">
        <f t="shared" si="3"/>
        <v>1</v>
      </c>
      <c r="O13" s="5" t="b">
        <v>0</v>
      </c>
      <c r="P13" s="5" t="b">
        <v>1</v>
      </c>
      <c r="Q13" s="1" t="b">
        <v>1</v>
      </c>
      <c r="S13" s="5">
        <v>0</v>
      </c>
      <c r="T13" s="5">
        <v>1</v>
      </c>
      <c r="U13" s="3">
        <v>1</v>
      </c>
    </row>
    <row r="14" spans="1:21" x14ac:dyDescent="0.25">
      <c r="A14" s="1">
        <v>23</v>
      </c>
      <c r="B14" s="1">
        <v>23</v>
      </c>
      <c r="C14" s="1" t="b">
        <f t="shared" si="0"/>
        <v>0</v>
      </c>
      <c r="E14" s="27">
        <v>23</v>
      </c>
      <c r="F14" s="27">
        <v>23</v>
      </c>
      <c r="G14" s="27" t="b">
        <f t="shared" si="1"/>
        <v>1</v>
      </c>
      <c r="I14" s="1">
        <v>23</v>
      </c>
      <c r="J14" s="1">
        <v>23</v>
      </c>
      <c r="K14" s="1">
        <v>29</v>
      </c>
      <c r="L14" s="1" t="b">
        <f t="shared" si="2"/>
        <v>0</v>
      </c>
      <c r="M14" s="1" t="b">
        <f t="shared" si="3"/>
        <v>0</v>
      </c>
      <c r="O14" s="5" t="s">
        <v>10</v>
      </c>
      <c r="P14" s="5" t="b">
        <v>0</v>
      </c>
      <c r="Q14" s="1" t="b">
        <v>1</v>
      </c>
      <c r="S14" s="5">
        <v>1</v>
      </c>
      <c r="T14" s="5">
        <v>0</v>
      </c>
      <c r="U14" s="3">
        <v>1</v>
      </c>
    </row>
    <row r="15" spans="1:21" x14ac:dyDescent="0.25">
      <c r="A15" s="1">
        <v>13</v>
      </c>
      <c r="B15" s="1">
        <v>42</v>
      </c>
      <c r="C15" s="1" t="b">
        <f t="shared" si="0"/>
        <v>0</v>
      </c>
      <c r="E15" s="27">
        <v>13</v>
      </c>
      <c r="F15" s="27">
        <v>42</v>
      </c>
      <c r="G15" s="27" t="b">
        <f t="shared" si="1"/>
        <v>0</v>
      </c>
      <c r="I15" s="1">
        <v>13</v>
      </c>
      <c r="J15" s="1">
        <v>42</v>
      </c>
      <c r="K15" s="1">
        <v>35</v>
      </c>
      <c r="L15" s="1" t="b">
        <f t="shared" si="2"/>
        <v>0</v>
      </c>
      <c r="M15" s="1" t="b">
        <f t="shared" si="3"/>
        <v>0</v>
      </c>
      <c r="O15" s="5" t="s">
        <v>10</v>
      </c>
      <c r="P15" s="5" t="b">
        <v>1</v>
      </c>
      <c r="Q15" s="1" t="b">
        <v>1</v>
      </c>
      <c r="S15" s="5">
        <v>1</v>
      </c>
      <c r="T15" s="5">
        <v>1</v>
      </c>
      <c r="U15" s="3">
        <v>1</v>
      </c>
    </row>
    <row r="16" spans="1:21" x14ac:dyDescent="0.25">
      <c r="A16" s="1">
        <v>27</v>
      </c>
      <c r="B16" s="1">
        <v>27</v>
      </c>
      <c r="C16" s="1" t="b">
        <f t="shared" si="0"/>
        <v>0</v>
      </c>
      <c r="E16" s="27">
        <v>27</v>
      </c>
      <c r="F16" s="27">
        <v>27</v>
      </c>
      <c r="G16" s="27" t="b">
        <f t="shared" si="1"/>
        <v>1</v>
      </c>
      <c r="I16" s="1">
        <v>27</v>
      </c>
      <c r="J16" s="1">
        <v>27</v>
      </c>
      <c r="K16" s="1">
        <v>48</v>
      </c>
      <c r="L16" s="1" t="b">
        <f t="shared" si="2"/>
        <v>0</v>
      </c>
      <c r="M16" s="1" t="b">
        <f t="shared" si="3"/>
        <v>0</v>
      </c>
    </row>
    <row r="19" spans="1:2" x14ac:dyDescent="0.25">
      <c r="B19" s="20" t="s">
        <v>128</v>
      </c>
    </row>
    <row r="20" spans="1:2" x14ac:dyDescent="0.25">
      <c r="A20" s="1" t="s">
        <v>16</v>
      </c>
      <c r="B20" s="1" t="b">
        <f>A20="Март"</f>
        <v>0</v>
      </c>
    </row>
    <row r="21" spans="1:2" x14ac:dyDescent="0.25">
      <c r="A21" s="1" t="s">
        <v>17</v>
      </c>
      <c r="B21" s="1" t="b">
        <f t="shared" ref="B21:B31" si="4">A21="Март"</f>
        <v>0</v>
      </c>
    </row>
    <row r="22" spans="1:2" x14ac:dyDescent="0.25">
      <c r="A22" s="1" t="s">
        <v>18</v>
      </c>
      <c r="B22" s="1" t="b">
        <f t="shared" si="4"/>
        <v>1</v>
      </c>
    </row>
    <row r="23" spans="1:2" x14ac:dyDescent="0.25">
      <c r="A23" s="1" t="s">
        <v>19</v>
      </c>
      <c r="B23" s="1" t="b">
        <f t="shared" si="4"/>
        <v>0</v>
      </c>
    </row>
    <row r="24" spans="1:2" x14ac:dyDescent="0.25">
      <c r="A24" s="1" t="s">
        <v>20</v>
      </c>
      <c r="B24" s="1" t="b">
        <f t="shared" si="4"/>
        <v>0</v>
      </c>
    </row>
    <row r="25" spans="1:2" x14ac:dyDescent="0.25">
      <c r="A25" s="1" t="s">
        <v>21</v>
      </c>
      <c r="B25" s="1" t="b">
        <f t="shared" si="4"/>
        <v>0</v>
      </c>
    </row>
    <row r="26" spans="1:2" x14ac:dyDescent="0.25">
      <c r="A26" s="1" t="s">
        <v>22</v>
      </c>
      <c r="B26" s="1" t="b">
        <f t="shared" si="4"/>
        <v>0</v>
      </c>
    </row>
    <row r="27" spans="1:2" x14ac:dyDescent="0.25">
      <c r="A27" s="1" t="s">
        <v>23</v>
      </c>
      <c r="B27" s="1" t="b">
        <f t="shared" si="4"/>
        <v>0</v>
      </c>
    </row>
    <row r="28" spans="1:2" x14ac:dyDescent="0.25">
      <c r="A28" s="1" t="s">
        <v>24</v>
      </c>
      <c r="B28" s="1" t="b">
        <f t="shared" si="4"/>
        <v>0</v>
      </c>
    </row>
    <row r="29" spans="1:2" x14ac:dyDescent="0.25">
      <c r="A29" s="1" t="s">
        <v>25</v>
      </c>
      <c r="B29" s="1" t="b">
        <f t="shared" si="4"/>
        <v>0</v>
      </c>
    </row>
    <row r="30" spans="1:2" x14ac:dyDescent="0.25">
      <c r="A30" s="1" t="s">
        <v>26</v>
      </c>
      <c r="B30" s="1" t="b">
        <f t="shared" si="4"/>
        <v>0</v>
      </c>
    </row>
    <row r="31" spans="1:2" x14ac:dyDescent="0.25">
      <c r="A31" s="1" t="s">
        <v>27</v>
      </c>
      <c r="B31" s="1" t="b">
        <f t="shared" si="4"/>
        <v>0</v>
      </c>
    </row>
  </sheetData>
  <mergeCells count="2">
    <mergeCell ref="A3:C3"/>
    <mergeCell ref="E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010A9-EE5B-4C50-A68F-A8C9797A8067}">
  <dimension ref="A3:M41"/>
  <sheetViews>
    <sheetView topLeftCell="A10" zoomScale="112" zoomScaleNormal="112" workbookViewId="0">
      <selection activeCell="H45" sqref="H45"/>
    </sheetView>
  </sheetViews>
  <sheetFormatPr defaultRowHeight="15" x14ac:dyDescent="0.25"/>
  <cols>
    <col min="2" max="2" width="33.5703125" bestFit="1" customWidth="1"/>
    <col min="3" max="3" width="23.28515625" bestFit="1" customWidth="1"/>
    <col min="4" max="4" width="43.7109375" bestFit="1" customWidth="1"/>
    <col min="5" max="5" width="10.7109375" customWidth="1"/>
    <col min="7" max="7" width="33.5703125" bestFit="1" customWidth="1"/>
    <col min="8" max="8" width="24" bestFit="1" customWidth="1"/>
    <col min="9" max="9" width="29.85546875" customWidth="1"/>
    <col min="11" max="11" width="7.85546875" customWidth="1"/>
    <col min="12" max="12" width="23.28515625" bestFit="1" customWidth="1"/>
    <col min="13" max="13" width="22" bestFit="1" customWidth="1"/>
  </cols>
  <sheetData>
    <row r="3" spans="2:13" x14ac:dyDescent="0.25">
      <c r="C3" s="2" t="s">
        <v>31</v>
      </c>
      <c r="D3" s="9">
        <v>0.8</v>
      </c>
      <c r="I3" s="22"/>
      <c r="L3" s="12" t="s">
        <v>46</v>
      </c>
    </row>
    <row r="5" spans="2:13" x14ac:dyDescent="0.25">
      <c r="B5" s="1" t="s">
        <v>28</v>
      </c>
      <c r="C5" s="1" t="s">
        <v>29</v>
      </c>
      <c r="D5" s="1" t="s">
        <v>30</v>
      </c>
      <c r="G5" s="1" t="s">
        <v>28</v>
      </c>
      <c r="H5" s="1" t="s">
        <v>29</v>
      </c>
      <c r="I5" s="1" t="s">
        <v>30</v>
      </c>
      <c r="L5" s="1" t="s">
        <v>29</v>
      </c>
      <c r="M5" s="1" t="s">
        <v>47</v>
      </c>
    </row>
    <row r="6" spans="2:13" x14ac:dyDescent="0.25">
      <c r="B6" s="1" t="s">
        <v>32</v>
      </c>
      <c r="C6" s="10">
        <v>0.47</v>
      </c>
      <c r="D6" s="1"/>
      <c r="G6" s="1" t="s">
        <v>32</v>
      </c>
      <c r="H6" s="10">
        <v>0.47</v>
      </c>
      <c r="I6" s="1"/>
      <c r="L6" s="1" t="s">
        <v>48</v>
      </c>
      <c r="M6" s="1" t="s">
        <v>49</v>
      </c>
    </row>
    <row r="7" spans="2:13" x14ac:dyDescent="0.25">
      <c r="B7" s="1" t="s">
        <v>33</v>
      </c>
      <c r="C7" s="10">
        <v>0.86</v>
      </c>
      <c r="D7" s="1"/>
      <c r="G7" s="1" t="s">
        <v>33</v>
      </c>
      <c r="H7" s="28">
        <v>0.86</v>
      </c>
      <c r="I7" s="27"/>
      <c r="L7" s="1" t="s">
        <v>50</v>
      </c>
      <c r="M7" s="1" t="s">
        <v>51</v>
      </c>
    </row>
    <row r="8" spans="2:13" x14ac:dyDescent="0.25">
      <c r="B8" s="1" t="s">
        <v>34</v>
      </c>
      <c r="C8" s="10">
        <v>0.63</v>
      </c>
      <c r="D8" s="1"/>
      <c r="G8" s="1" t="s">
        <v>34</v>
      </c>
      <c r="H8" s="28">
        <v>0.63</v>
      </c>
      <c r="I8" s="27"/>
      <c r="L8" s="1" t="s">
        <v>52</v>
      </c>
      <c r="M8" s="1" t="s">
        <v>53</v>
      </c>
    </row>
    <row r="9" spans="2:13" x14ac:dyDescent="0.25">
      <c r="B9" s="1" t="s">
        <v>35</v>
      </c>
      <c r="C9" s="10">
        <v>0.61</v>
      </c>
      <c r="D9" s="1"/>
      <c r="G9" s="1" t="s">
        <v>35</v>
      </c>
      <c r="H9" s="28">
        <v>0.61</v>
      </c>
      <c r="I9" s="27"/>
      <c r="L9" s="1" t="s">
        <v>54</v>
      </c>
      <c r="M9" s="1" t="s">
        <v>55</v>
      </c>
    </row>
    <row r="10" spans="2:13" x14ac:dyDescent="0.25">
      <c r="B10" s="1" t="s">
        <v>36</v>
      </c>
      <c r="C10" s="10">
        <v>0.75</v>
      </c>
      <c r="D10" s="1"/>
      <c r="G10" s="1" t="s">
        <v>36</v>
      </c>
      <c r="H10" s="28">
        <v>0.75</v>
      </c>
      <c r="I10" s="27"/>
    </row>
    <row r="11" spans="2:13" x14ac:dyDescent="0.25">
      <c r="B11" s="1" t="s">
        <v>37</v>
      </c>
      <c r="C11" s="10">
        <v>0.64</v>
      </c>
      <c r="D11" s="1"/>
      <c r="G11" s="1" t="s">
        <v>37</v>
      </c>
      <c r="H11" s="28">
        <v>0.64</v>
      </c>
      <c r="I11" s="27"/>
    </row>
    <row r="12" spans="2:13" x14ac:dyDescent="0.25">
      <c r="B12" s="1" t="s">
        <v>38</v>
      </c>
      <c r="C12" s="10">
        <v>0.79</v>
      </c>
      <c r="D12" s="1"/>
      <c r="G12" s="1" t="s">
        <v>38</v>
      </c>
      <c r="H12" s="28">
        <v>0.79</v>
      </c>
      <c r="I12" s="27"/>
    </row>
    <row r="13" spans="2:13" x14ac:dyDescent="0.25">
      <c r="B13" s="1" t="s">
        <v>39</v>
      </c>
      <c r="C13" s="10">
        <v>0.4</v>
      </c>
      <c r="D13" s="1"/>
      <c r="G13" s="1" t="s">
        <v>39</v>
      </c>
      <c r="H13" s="28">
        <v>0.4</v>
      </c>
      <c r="I13" s="27"/>
    </row>
    <row r="14" spans="2:13" x14ac:dyDescent="0.25">
      <c r="B14" s="1" t="s">
        <v>40</v>
      </c>
      <c r="C14" s="10">
        <v>0.55000000000000004</v>
      </c>
      <c r="D14" s="1"/>
      <c r="G14" s="1" t="s">
        <v>40</v>
      </c>
      <c r="H14" s="28">
        <v>0.55000000000000004</v>
      </c>
      <c r="I14" s="27"/>
    </row>
    <row r="15" spans="2:13" x14ac:dyDescent="0.25">
      <c r="B15" s="1" t="s">
        <v>41</v>
      </c>
      <c r="C15" s="10">
        <v>0.38</v>
      </c>
      <c r="D15" s="1"/>
      <c r="G15" s="1" t="s">
        <v>41</v>
      </c>
      <c r="H15" s="28">
        <v>0.38</v>
      </c>
      <c r="I15" s="27"/>
    </row>
    <row r="16" spans="2:13" x14ac:dyDescent="0.25">
      <c r="B16" s="1" t="s">
        <v>42</v>
      </c>
      <c r="C16" s="10">
        <v>0.27</v>
      </c>
      <c r="D16" s="1"/>
      <c r="G16" s="1" t="s">
        <v>42</v>
      </c>
      <c r="H16" s="28">
        <v>0.27</v>
      </c>
      <c r="I16" s="27"/>
    </row>
    <row r="17" spans="1:9" x14ac:dyDescent="0.25">
      <c r="B17" s="1" t="s">
        <v>43</v>
      </c>
      <c r="C17" s="10">
        <v>0.92</v>
      </c>
      <c r="D17" s="1"/>
      <c r="G17" s="1" t="s">
        <v>43</v>
      </c>
      <c r="H17" s="28">
        <v>0.92</v>
      </c>
      <c r="I17" s="27"/>
    </row>
    <row r="20" spans="1:9" x14ac:dyDescent="0.25">
      <c r="B20" s="25" t="s">
        <v>45</v>
      </c>
      <c r="C20" s="25"/>
      <c r="G20" s="25" t="s">
        <v>57</v>
      </c>
      <c r="H20" s="25"/>
      <c r="I20" s="25"/>
    </row>
    <row r="21" spans="1:9" x14ac:dyDescent="0.25">
      <c r="B21" s="26" t="s">
        <v>44</v>
      </c>
      <c r="C21" s="25"/>
      <c r="G21" s="11" t="s">
        <v>56</v>
      </c>
      <c r="H21" s="1"/>
      <c r="I21" s="1"/>
    </row>
    <row r="24" spans="1:9" ht="30" x14ac:dyDescent="0.25">
      <c r="A24" s="1" t="s">
        <v>129</v>
      </c>
      <c r="B24" s="1" t="s">
        <v>130</v>
      </c>
      <c r="C24" s="1" t="s">
        <v>131</v>
      </c>
      <c r="D24" s="1" t="s">
        <v>165</v>
      </c>
      <c r="G24" s="1" t="s">
        <v>130</v>
      </c>
      <c r="H24" s="1" t="s">
        <v>131</v>
      </c>
      <c r="I24" s="21" t="s">
        <v>164</v>
      </c>
    </row>
    <row r="25" spans="1:9" x14ac:dyDescent="0.25">
      <c r="A25" s="1">
        <v>1</v>
      </c>
      <c r="B25" s="1" t="s">
        <v>132</v>
      </c>
      <c r="C25" s="1">
        <v>576</v>
      </c>
      <c r="D25" s="1"/>
      <c r="G25" s="1" t="s">
        <v>132</v>
      </c>
      <c r="H25" s="1">
        <v>576</v>
      </c>
      <c r="I25" s="1"/>
    </row>
    <row r="26" spans="1:9" x14ac:dyDescent="0.25">
      <c r="A26" s="1">
        <v>2</v>
      </c>
      <c r="B26" s="1" t="s">
        <v>133</v>
      </c>
      <c r="C26" s="1">
        <v>394</v>
      </c>
      <c r="D26" s="1"/>
      <c r="G26" s="1" t="s">
        <v>133</v>
      </c>
      <c r="H26" s="1">
        <v>394</v>
      </c>
      <c r="I26" s="1"/>
    </row>
    <row r="27" spans="1:9" x14ac:dyDescent="0.25">
      <c r="A27" s="1">
        <v>3</v>
      </c>
      <c r="B27" s="1" t="s">
        <v>134</v>
      </c>
      <c r="C27" s="1">
        <v>756</v>
      </c>
      <c r="D27" s="1"/>
      <c r="G27" s="1" t="s">
        <v>134</v>
      </c>
      <c r="H27" s="1">
        <v>756</v>
      </c>
      <c r="I27" s="1"/>
    </row>
    <row r="28" spans="1:9" x14ac:dyDescent="0.25">
      <c r="A28" s="1">
        <v>4</v>
      </c>
      <c r="B28" s="1" t="s">
        <v>135</v>
      </c>
      <c r="C28" s="1">
        <v>682</v>
      </c>
      <c r="D28" s="1"/>
      <c r="G28" s="1" t="s">
        <v>135</v>
      </c>
      <c r="H28" s="1">
        <v>682</v>
      </c>
      <c r="I28" s="1"/>
    </row>
    <row r="29" spans="1:9" x14ac:dyDescent="0.25">
      <c r="A29" s="1">
        <v>5</v>
      </c>
      <c r="B29" s="1" t="s">
        <v>136</v>
      </c>
      <c r="C29" s="1">
        <v>150</v>
      </c>
      <c r="D29" s="1"/>
      <c r="G29" s="1" t="s">
        <v>136</v>
      </c>
      <c r="H29" s="1">
        <v>150</v>
      </c>
      <c r="I29" s="1"/>
    </row>
    <row r="30" spans="1:9" x14ac:dyDescent="0.25">
      <c r="A30" s="1">
        <v>6</v>
      </c>
      <c r="B30" s="1" t="s">
        <v>137</v>
      </c>
      <c r="C30" s="1">
        <v>685</v>
      </c>
      <c r="D30" s="1"/>
      <c r="G30" s="1" t="s">
        <v>137</v>
      </c>
      <c r="H30" s="1">
        <v>685</v>
      </c>
      <c r="I30" s="1"/>
    </row>
    <row r="31" spans="1:9" x14ac:dyDescent="0.25">
      <c r="A31" s="1">
        <v>7</v>
      </c>
      <c r="B31" s="1" t="s">
        <v>138</v>
      </c>
      <c r="C31" s="1">
        <v>531</v>
      </c>
      <c r="D31" s="1"/>
      <c r="G31" s="1" t="s">
        <v>138</v>
      </c>
      <c r="H31" s="1">
        <v>531</v>
      </c>
      <c r="I31" s="1"/>
    </row>
    <row r="34" spans="1:8" x14ac:dyDescent="0.25">
      <c r="A34" s="1" t="s">
        <v>129</v>
      </c>
      <c r="B34" s="1" t="s">
        <v>130</v>
      </c>
      <c r="C34" s="1" t="s">
        <v>131</v>
      </c>
      <c r="D34" s="1" t="s">
        <v>166</v>
      </c>
      <c r="G34" s="1" t="s">
        <v>129</v>
      </c>
      <c r="H34" s="1" t="s">
        <v>140</v>
      </c>
    </row>
    <row r="35" spans="1:8" x14ac:dyDescent="0.25">
      <c r="A35" s="27">
        <v>1</v>
      </c>
      <c r="B35" s="27" t="s">
        <v>132</v>
      </c>
      <c r="C35" s="27">
        <v>576</v>
      </c>
      <c r="D35" s="28"/>
      <c r="G35" s="1">
        <v>2</v>
      </c>
      <c r="H35" s="1">
        <v>600</v>
      </c>
    </row>
    <row r="36" spans="1:8" x14ac:dyDescent="0.25">
      <c r="A36" s="27">
        <v>1</v>
      </c>
      <c r="B36" s="27" t="s">
        <v>133</v>
      </c>
      <c r="C36" s="27">
        <v>394</v>
      </c>
      <c r="D36" s="28"/>
    </row>
    <row r="37" spans="1:8" x14ac:dyDescent="0.25">
      <c r="A37" s="27">
        <v>3</v>
      </c>
      <c r="B37" s="27" t="s">
        <v>134</v>
      </c>
      <c r="C37" s="27">
        <v>756</v>
      </c>
      <c r="D37" s="28"/>
    </row>
    <row r="38" spans="1:8" x14ac:dyDescent="0.25">
      <c r="A38" s="27">
        <v>4</v>
      </c>
      <c r="B38" s="27" t="s">
        <v>135</v>
      </c>
      <c r="C38" s="27">
        <v>682</v>
      </c>
      <c r="D38" s="28"/>
    </row>
    <row r="39" spans="1:8" x14ac:dyDescent="0.25">
      <c r="A39" s="27">
        <v>5</v>
      </c>
      <c r="B39" s="27" t="s">
        <v>136</v>
      </c>
      <c r="C39" s="27">
        <v>150</v>
      </c>
      <c r="D39" s="28"/>
    </row>
    <row r="40" spans="1:8" x14ac:dyDescent="0.25">
      <c r="A40" s="27">
        <v>1</v>
      </c>
      <c r="B40" s="27" t="s">
        <v>137</v>
      </c>
      <c r="C40" s="27">
        <v>685</v>
      </c>
      <c r="D40" s="28"/>
    </row>
    <row r="41" spans="1:8" x14ac:dyDescent="0.25">
      <c r="A41" s="27">
        <v>7</v>
      </c>
      <c r="B41" s="27" t="s">
        <v>138</v>
      </c>
      <c r="C41" s="27">
        <v>531</v>
      </c>
      <c r="D41" s="28"/>
    </row>
  </sheetData>
  <mergeCells count="3">
    <mergeCell ref="B20:C20"/>
    <mergeCell ref="G20:I20"/>
    <mergeCell ref="B21:C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A4D47-7B59-4949-87FA-EC17E716EDA6}">
  <dimension ref="A3:M41"/>
  <sheetViews>
    <sheetView topLeftCell="A7" workbookViewId="0">
      <selection activeCell="D35" sqref="D35"/>
    </sheetView>
  </sheetViews>
  <sheetFormatPr defaultRowHeight="15" x14ac:dyDescent="0.25"/>
  <cols>
    <col min="2" max="2" width="33.5703125" bestFit="1" customWidth="1"/>
    <col min="3" max="3" width="23.42578125" customWidth="1"/>
    <col min="4" max="4" width="43.7109375" bestFit="1" customWidth="1"/>
    <col min="7" max="7" width="33.5703125" bestFit="1" customWidth="1"/>
    <col min="8" max="8" width="24" bestFit="1" customWidth="1"/>
    <col min="9" max="9" width="30.42578125" bestFit="1" customWidth="1"/>
    <col min="12" max="12" width="23.28515625" bestFit="1" customWidth="1"/>
    <col min="13" max="13" width="22" bestFit="1" customWidth="1"/>
  </cols>
  <sheetData>
    <row r="3" spans="2:13" x14ac:dyDescent="0.25">
      <c r="C3" s="2" t="s">
        <v>31</v>
      </c>
      <c r="D3" s="9">
        <v>0.8</v>
      </c>
      <c r="I3" s="22"/>
      <c r="L3" s="12" t="s">
        <v>46</v>
      </c>
    </row>
    <row r="5" spans="2:13" x14ac:dyDescent="0.25">
      <c r="B5" s="1" t="s">
        <v>28</v>
      </c>
      <c r="C5" s="1" t="s">
        <v>29</v>
      </c>
      <c r="D5" s="1" t="s">
        <v>30</v>
      </c>
      <c r="G5" s="1" t="s">
        <v>28</v>
      </c>
      <c r="H5" s="1" t="s">
        <v>29</v>
      </c>
      <c r="I5" s="2" t="s">
        <v>30</v>
      </c>
      <c r="L5" s="1" t="s">
        <v>29</v>
      </c>
      <c r="M5" s="1" t="s">
        <v>47</v>
      </c>
    </row>
    <row r="6" spans="2:13" x14ac:dyDescent="0.25">
      <c r="B6" s="1" t="s">
        <v>32</v>
      </c>
      <c r="C6" s="10">
        <v>0.47</v>
      </c>
      <c r="D6" s="1" t="str">
        <f>IF(C6&gt;=$D$3, "ТЕСТ ПРОЙДЕН", "ТЕСТ НЕ ПРОЙДЕН")</f>
        <v>ТЕСТ НЕ ПРОЙДЕН</v>
      </c>
      <c r="G6" s="1" t="s">
        <v>32</v>
      </c>
      <c r="H6" s="10">
        <v>0.47</v>
      </c>
      <c r="I6" s="2" t="str">
        <f>_xlfn.IFS(H6&lt;50%,$M$6, H6&lt;65%,$M$7,H6&lt;85%,$M$8,H6&lt;100%,$M$9)</f>
        <v>неудовлетворительно</v>
      </c>
      <c r="L6" s="1" t="s">
        <v>48</v>
      </c>
      <c r="M6" s="1" t="s">
        <v>49</v>
      </c>
    </row>
    <row r="7" spans="2:13" x14ac:dyDescent="0.25">
      <c r="B7" s="1" t="s">
        <v>33</v>
      </c>
      <c r="C7" s="10">
        <v>0.86</v>
      </c>
      <c r="D7" s="2" t="str">
        <f t="shared" ref="D7:D17" si="0">IF(C7&gt;=$D$3, "ТЕСТ ПРОЙДЕН", "ТЕСТ НЕ ПРОЙДЕН")</f>
        <v>ТЕСТ ПРОЙДЕН</v>
      </c>
      <c r="G7" s="1" t="s">
        <v>33</v>
      </c>
      <c r="H7" s="10">
        <v>0.86</v>
      </c>
      <c r="I7" s="2" t="str">
        <f t="shared" ref="I7:I17" si="1">_xlfn.IFS(H7&lt;50%,$M$6, H7&lt;65%,$M$7,H7&lt;85%,$M$8,H7&lt;100%,$M$9)</f>
        <v>отлично</v>
      </c>
      <c r="L7" s="1" t="s">
        <v>50</v>
      </c>
      <c r="M7" s="1" t="s">
        <v>51</v>
      </c>
    </row>
    <row r="8" spans="2:13" x14ac:dyDescent="0.25">
      <c r="B8" s="1" t="s">
        <v>34</v>
      </c>
      <c r="C8" s="10">
        <v>0.63</v>
      </c>
      <c r="D8" s="1" t="str">
        <f t="shared" si="0"/>
        <v>ТЕСТ НЕ ПРОЙДЕН</v>
      </c>
      <c r="G8" s="1" t="s">
        <v>34</v>
      </c>
      <c r="H8" s="10">
        <v>0.63</v>
      </c>
      <c r="I8" s="2" t="str">
        <f t="shared" si="1"/>
        <v>удовлетворительно</v>
      </c>
      <c r="L8" s="1" t="s">
        <v>52</v>
      </c>
      <c r="M8" s="1" t="s">
        <v>53</v>
      </c>
    </row>
    <row r="9" spans="2:13" x14ac:dyDescent="0.25">
      <c r="B9" s="1" t="s">
        <v>35</v>
      </c>
      <c r="C9" s="10">
        <v>0.61</v>
      </c>
      <c r="D9" s="1" t="str">
        <f t="shared" si="0"/>
        <v>ТЕСТ НЕ ПРОЙДЕН</v>
      </c>
      <c r="G9" s="1" t="s">
        <v>35</v>
      </c>
      <c r="H9" s="10">
        <v>0.61</v>
      </c>
      <c r="I9" s="2" t="str">
        <f t="shared" si="1"/>
        <v>удовлетворительно</v>
      </c>
      <c r="L9" s="1" t="s">
        <v>54</v>
      </c>
      <c r="M9" s="1" t="s">
        <v>55</v>
      </c>
    </row>
    <row r="10" spans="2:13" x14ac:dyDescent="0.25">
      <c r="B10" s="1" t="s">
        <v>36</v>
      </c>
      <c r="C10" s="10">
        <v>0.75</v>
      </c>
      <c r="D10" s="1" t="str">
        <f t="shared" si="0"/>
        <v>ТЕСТ НЕ ПРОЙДЕН</v>
      </c>
      <c r="G10" s="1" t="s">
        <v>36</v>
      </c>
      <c r="H10" s="10">
        <v>0.75</v>
      </c>
      <c r="I10" s="2" t="str">
        <f t="shared" si="1"/>
        <v>хорошо</v>
      </c>
    </row>
    <row r="11" spans="2:13" x14ac:dyDescent="0.25">
      <c r="B11" s="1" t="s">
        <v>37</v>
      </c>
      <c r="C11" s="10">
        <v>0.64</v>
      </c>
      <c r="D11" s="1" t="str">
        <f t="shared" si="0"/>
        <v>ТЕСТ НЕ ПРОЙДЕН</v>
      </c>
      <c r="G11" s="1" t="s">
        <v>37</v>
      </c>
      <c r="H11" s="10">
        <v>0.64</v>
      </c>
      <c r="I11" s="2" t="str">
        <f t="shared" si="1"/>
        <v>удовлетворительно</v>
      </c>
    </row>
    <row r="12" spans="2:13" x14ac:dyDescent="0.25">
      <c r="B12" s="1" t="s">
        <v>38</v>
      </c>
      <c r="C12" s="10">
        <v>0.79</v>
      </c>
      <c r="D12" s="1" t="str">
        <f t="shared" si="0"/>
        <v>ТЕСТ НЕ ПРОЙДЕН</v>
      </c>
      <c r="G12" s="1" t="s">
        <v>38</v>
      </c>
      <c r="H12" s="10">
        <v>0.79</v>
      </c>
      <c r="I12" s="2" t="str">
        <f t="shared" si="1"/>
        <v>хорошо</v>
      </c>
    </row>
    <row r="13" spans="2:13" x14ac:dyDescent="0.25">
      <c r="B13" s="1" t="s">
        <v>39</v>
      </c>
      <c r="C13" s="10">
        <v>0.4</v>
      </c>
      <c r="D13" s="1" t="str">
        <f t="shared" si="0"/>
        <v>ТЕСТ НЕ ПРОЙДЕН</v>
      </c>
      <c r="G13" s="1" t="s">
        <v>39</v>
      </c>
      <c r="H13" s="10">
        <v>0.4</v>
      </c>
      <c r="I13" s="2" t="str">
        <f t="shared" si="1"/>
        <v>неудовлетворительно</v>
      </c>
    </row>
    <row r="14" spans="2:13" x14ac:dyDescent="0.25">
      <c r="B14" s="1" t="s">
        <v>40</v>
      </c>
      <c r="C14" s="10">
        <v>0.55000000000000004</v>
      </c>
      <c r="D14" s="1" t="str">
        <f t="shared" si="0"/>
        <v>ТЕСТ НЕ ПРОЙДЕН</v>
      </c>
      <c r="G14" s="1" t="s">
        <v>40</v>
      </c>
      <c r="H14" s="10">
        <v>0.55000000000000004</v>
      </c>
      <c r="I14" s="2" t="str">
        <f t="shared" si="1"/>
        <v>удовлетворительно</v>
      </c>
    </row>
    <row r="15" spans="2:13" x14ac:dyDescent="0.25">
      <c r="B15" s="1" t="s">
        <v>41</v>
      </c>
      <c r="C15" s="10">
        <v>0.38</v>
      </c>
      <c r="D15" s="1" t="str">
        <f t="shared" si="0"/>
        <v>ТЕСТ НЕ ПРОЙДЕН</v>
      </c>
      <c r="G15" s="1" t="s">
        <v>41</v>
      </c>
      <c r="H15" s="10">
        <v>0.38</v>
      </c>
      <c r="I15" s="2" t="str">
        <f t="shared" si="1"/>
        <v>неудовлетворительно</v>
      </c>
    </row>
    <row r="16" spans="2:13" x14ac:dyDescent="0.25">
      <c r="B16" s="1" t="s">
        <v>42</v>
      </c>
      <c r="C16" s="10">
        <v>0.27</v>
      </c>
      <c r="D16" s="1" t="str">
        <f t="shared" si="0"/>
        <v>ТЕСТ НЕ ПРОЙДЕН</v>
      </c>
      <c r="G16" s="1" t="s">
        <v>42</v>
      </c>
      <c r="H16" s="10">
        <v>0.27</v>
      </c>
      <c r="I16" s="2" t="str">
        <f t="shared" si="1"/>
        <v>неудовлетворительно</v>
      </c>
    </row>
    <row r="17" spans="2:9" x14ac:dyDescent="0.25">
      <c r="B17" s="1" t="s">
        <v>43</v>
      </c>
      <c r="C17" s="10">
        <v>0.92</v>
      </c>
      <c r="D17" s="2" t="str">
        <f t="shared" si="0"/>
        <v>ТЕСТ ПРОЙДЕН</v>
      </c>
      <c r="G17" s="1" t="s">
        <v>43</v>
      </c>
      <c r="H17" s="10">
        <v>0.92</v>
      </c>
      <c r="I17" s="2" t="str">
        <f t="shared" si="1"/>
        <v>отлично</v>
      </c>
    </row>
    <row r="20" spans="2:9" x14ac:dyDescent="0.25">
      <c r="B20" s="25" t="s">
        <v>45</v>
      </c>
      <c r="C20" s="25"/>
      <c r="G20" s="25" t="s">
        <v>57</v>
      </c>
      <c r="H20" s="25"/>
      <c r="I20" s="25"/>
    </row>
    <row r="21" spans="2:9" x14ac:dyDescent="0.25">
      <c r="B21" s="26" t="s">
        <v>44</v>
      </c>
      <c r="C21" s="25"/>
      <c r="G21" s="11" t="s">
        <v>56</v>
      </c>
      <c r="H21" s="1"/>
      <c r="I21" s="1"/>
    </row>
    <row r="24" spans="2:9" ht="30" x14ac:dyDescent="0.25">
      <c r="B24" s="1" t="s">
        <v>130</v>
      </c>
      <c r="C24" s="1" t="s">
        <v>131</v>
      </c>
      <c r="D24" s="1" t="s">
        <v>165</v>
      </c>
      <c r="G24" s="1" t="s">
        <v>130</v>
      </c>
      <c r="H24" s="1" t="s">
        <v>131</v>
      </c>
      <c r="I24" s="21" t="s">
        <v>164</v>
      </c>
    </row>
    <row r="25" spans="2:9" x14ac:dyDescent="0.25">
      <c r="B25" s="1" t="s">
        <v>132</v>
      </c>
      <c r="C25" s="1">
        <v>576</v>
      </c>
      <c r="D25" s="1" t="str">
        <f>IF(C25&gt;400, "молодец", "лентяй")</f>
        <v>молодец</v>
      </c>
      <c r="G25" s="1" t="s">
        <v>132</v>
      </c>
      <c r="H25" s="1">
        <v>576</v>
      </c>
      <c r="I25" s="1" t="str">
        <f>IF(H25&gt;400, IF(H25&gt;700,"ударник", "молодец"), "лентяй")</f>
        <v>молодец</v>
      </c>
    </row>
    <row r="26" spans="2:9" x14ac:dyDescent="0.25">
      <c r="B26" s="1" t="s">
        <v>133</v>
      </c>
      <c r="C26" s="1">
        <v>394</v>
      </c>
      <c r="D26" s="1" t="str">
        <f t="shared" ref="D26:D31" si="2">IF(C26&gt;400, "молодец", "лентяй")</f>
        <v>лентяй</v>
      </c>
      <c r="G26" s="1" t="s">
        <v>133</v>
      </c>
      <c r="H26" s="1">
        <v>394</v>
      </c>
      <c r="I26" s="1" t="str">
        <f t="shared" ref="I26:I31" si="3">IF(H26&gt;400, IF(H26&gt;700,"ударник", "молодец"), "лентяй")</f>
        <v>лентяй</v>
      </c>
    </row>
    <row r="27" spans="2:9" x14ac:dyDescent="0.25">
      <c r="B27" s="1" t="s">
        <v>134</v>
      </c>
      <c r="C27" s="1">
        <v>756</v>
      </c>
      <c r="D27" s="1" t="str">
        <f t="shared" si="2"/>
        <v>молодец</v>
      </c>
      <c r="G27" s="1" t="s">
        <v>134</v>
      </c>
      <c r="H27" s="1">
        <v>756</v>
      </c>
      <c r="I27" s="1" t="str">
        <f t="shared" si="3"/>
        <v>ударник</v>
      </c>
    </row>
    <row r="28" spans="2:9" x14ac:dyDescent="0.25">
      <c r="B28" s="1" t="s">
        <v>135</v>
      </c>
      <c r="C28" s="1">
        <v>682</v>
      </c>
      <c r="D28" s="1" t="str">
        <f t="shared" si="2"/>
        <v>молодец</v>
      </c>
      <c r="G28" s="1" t="s">
        <v>135</v>
      </c>
      <c r="H28" s="1">
        <v>682</v>
      </c>
      <c r="I28" s="1" t="str">
        <f t="shared" si="3"/>
        <v>молодец</v>
      </c>
    </row>
    <row r="29" spans="2:9" x14ac:dyDescent="0.25">
      <c r="B29" s="1" t="s">
        <v>136</v>
      </c>
      <c r="C29" s="1">
        <v>150</v>
      </c>
      <c r="D29" s="1" t="str">
        <f t="shared" si="2"/>
        <v>лентяй</v>
      </c>
      <c r="G29" s="1" t="s">
        <v>136</v>
      </c>
      <c r="H29" s="1">
        <v>150</v>
      </c>
      <c r="I29" s="1" t="str">
        <f t="shared" si="3"/>
        <v>лентяй</v>
      </c>
    </row>
    <row r="30" spans="2:9" x14ac:dyDescent="0.25">
      <c r="B30" s="1" t="s">
        <v>137</v>
      </c>
      <c r="C30" s="1">
        <v>685</v>
      </c>
      <c r="D30" s="1" t="str">
        <f t="shared" si="2"/>
        <v>молодец</v>
      </c>
      <c r="G30" s="1" t="s">
        <v>137</v>
      </c>
      <c r="H30" s="1">
        <v>685</v>
      </c>
      <c r="I30" s="1" t="str">
        <f t="shared" si="3"/>
        <v>молодец</v>
      </c>
    </row>
    <row r="31" spans="2:9" x14ac:dyDescent="0.25">
      <c r="B31" s="1" t="s">
        <v>138</v>
      </c>
      <c r="C31" s="1">
        <v>531</v>
      </c>
      <c r="D31" s="1" t="str">
        <f t="shared" si="2"/>
        <v>молодец</v>
      </c>
      <c r="G31" s="1" t="s">
        <v>138</v>
      </c>
      <c r="H31" s="1">
        <v>531</v>
      </c>
      <c r="I31" s="1" t="str">
        <f t="shared" si="3"/>
        <v>молодец</v>
      </c>
    </row>
    <row r="34" spans="1:8" x14ac:dyDescent="0.25">
      <c r="A34" s="1" t="s">
        <v>129</v>
      </c>
      <c r="B34" s="1" t="s">
        <v>130</v>
      </c>
      <c r="C34" s="1" t="s">
        <v>131</v>
      </c>
      <c r="D34" s="1" t="s">
        <v>166</v>
      </c>
      <c r="G34" s="1" t="s">
        <v>129</v>
      </c>
      <c r="H34" s="1" t="s">
        <v>140</v>
      </c>
    </row>
    <row r="35" spans="1:8" x14ac:dyDescent="0.25">
      <c r="A35" s="1">
        <v>1</v>
      </c>
      <c r="B35" s="1" t="s">
        <v>132</v>
      </c>
      <c r="C35" s="1">
        <v>576</v>
      </c>
      <c r="D35" s="10">
        <f>IF(AND(C35&gt;500,A35=1),10%,"НЕТ ПРЕМИИ")</f>
        <v>0.1</v>
      </c>
      <c r="G35" s="1">
        <v>2</v>
      </c>
      <c r="H35" s="1">
        <v>600</v>
      </c>
    </row>
    <row r="36" spans="1:8" x14ac:dyDescent="0.25">
      <c r="A36" s="1">
        <v>1</v>
      </c>
      <c r="B36" s="1" t="s">
        <v>133</v>
      </c>
      <c r="C36" s="1">
        <v>394</v>
      </c>
      <c r="D36" s="10" t="str">
        <f t="shared" ref="D36:D41" si="4">IF(AND(C36&gt;500,A36=1),10%,"НЕТ ПРЕМИИ")</f>
        <v>НЕТ ПРЕМИИ</v>
      </c>
    </row>
    <row r="37" spans="1:8" x14ac:dyDescent="0.25">
      <c r="A37" s="1">
        <v>3</v>
      </c>
      <c r="B37" s="1" t="s">
        <v>134</v>
      </c>
      <c r="C37" s="1">
        <v>756</v>
      </c>
      <c r="D37" s="10" t="str">
        <f t="shared" si="4"/>
        <v>НЕТ ПРЕМИИ</v>
      </c>
    </row>
    <row r="38" spans="1:8" x14ac:dyDescent="0.25">
      <c r="A38" s="1">
        <v>4</v>
      </c>
      <c r="B38" s="1" t="s">
        <v>135</v>
      </c>
      <c r="C38" s="1">
        <v>682</v>
      </c>
      <c r="D38" s="10" t="str">
        <f t="shared" si="4"/>
        <v>НЕТ ПРЕМИИ</v>
      </c>
    </row>
    <row r="39" spans="1:8" x14ac:dyDescent="0.25">
      <c r="A39" s="1">
        <v>5</v>
      </c>
      <c r="B39" s="1" t="s">
        <v>136</v>
      </c>
      <c r="C39" s="1">
        <v>150</v>
      </c>
      <c r="D39" s="10" t="str">
        <f t="shared" si="4"/>
        <v>НЕТ ПРЕМИИ</v>
      </c>
    </row>
    <row r="40" spans="1:8" x14ac:dyDescent="0.25">
      <c r="A40" s="1">
        <v>1</v>
      </c>
      <c r="B40" s="1" t="s">
        <v>137</v>
      </c>
      <c r="C40" s="1">
        <v>685</v>
      </c>
      <c r="D40" s="10">
        <f t="shared" si="4"/>
        <v>0.1</v>
      </c>
    </row>
    <row r="41" spans="1:8" x14ac:dyDescent="0.25">
      <c r="A41" s="1">
        <v>7</v>
      </c>
      <c r="B41" s="1" t="s">
        <v>138</v>
      </c>
      <c r="C41" s="1">
        <v>531</v>
      </c>
      <c r="D41" s="10" t="str">
        <f t="shared" si="4"/>
        <v>НЕТ ПРЕМИИ</v>
      </c>
    </row>
  </sheetData>
  <mergeCells count="3">
    <mergeCell ref="B21:C21"/>
    <mergeCell ref="G20:I20"/>
    <mergeCell ref="B20:C2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7ECC9-BFB5-4F6E-958C-196B0E2F45C1}">
  <dimension ref="B1:U26"/>
  <sheetViews>
    <sheetView zoomScale="95" zoomScaleNormal="95" workbookViewId="0">
      <selection activeCell="P35" sqref="P35"/>
    </sheetView>
  </sheetViews>
  <sheetFormatPr defaultRowHeight="15" x14ac:dyDescent="0.25"/>
  <cols>
    <col min="2" max="2" width="9.5703125" bestFit="1" customWidth="1"/>
    <col min="3" max="3" width="15" customWidth="1"/>
    <col min="4" max="4" width="13.85546875" bestFit="1" customWidth="1"/>
    <col min="5" max="5" width="18" bestFit="1" customWidth="1"/>
    <col min="7" max="7" width="9.5703125" bestFit="1" customWidth="1"/>
    <col min="8" max="9" width="13.85546875" bestFit="1" customWidth="1"/>
    <col min="10" max="10" width="18" bestFit="1" customWidth="1"/>
    <col min="12" max="12" width="16" customWidth="1"/>
    <col min="13" max="13" width="12.28515625" customWidth="1"/>
    <col min="14" max="14" width="16.5703125" customWidth="1"/>
    <col min="15" max="15" width="15" customWidth="1"/>
    <col min="16" max="16" width="32" bestFit="1" customWidth="1"/>
    <col min="18" max="18" width="15.7109375" customWidth="1"/>
    <col min="21" max="21" width="13.85546875" bestFit="1" customWidth="1"/>
  </cols>
  <sheetData>
    <row r="1" spans="2:21" x14ac:dyDescent="0.25">
      <c r="P1" t="s">
        <v>139</v>
      </c>
    </row>
    <row r="2" spans="2:21" x14ac:dyDescent="0.25">
      <c r="B2" s="13" t="s">
        <v>58</v>
      </c>
      <c r="C2" s="13" t="s">
        <v>59</v>
      </c>
      <c r="D2" s="13" t="s">
        <v>60</v>
      </c>
      <c r="E2" s="13" t="s">
        <v>61</v>
      </c>
      <c r="G2" s="13" t="s">
        <v>58</v>
      </c>
      <c r="H2" s="13" t="s">
        <v>59</v>
      </c>
      <c r="I2" s="13" t="s">
        <v>60</v>
      </c>
      <c r="J2" s="13" t="s">
        <v>61</v>
      </c>
      <c r="L2" s="13" t="s">
        <v>63</v>
      </c>
      <c r="M2" s="13" t="s">
        <v>64</v>
      </c>
      <c r="N2" s="13" t="s">
        <v>65</v>
      </c>
      <c r="O2" s="13" t="s">
        <v>66</v>
      </c>
      <c r="P2" s="13" t="s">
        <v>67</v>
      </c>
      <c r="R2" s="13" t="s">
        <v>64</v>
      </c>
      <c r="S2" s="13" t="s">
        <v>65</v>
      </c>
      <c r="T2" s="13" t="s">
        <v>66</v>
      </c>
      <c r="U2" s="13" t="s">
        <v>67</v>
      </c>
    </row>
    <row r="3" spans="2:21" x14ac:dyDescent="0.25">
      <c r="B3" s="1" t="s">
        <v>16</v>
      </c>
      <c r="C3">
        <v>103985</v>
      </c>
      <c r="D3" s="1">
        <v>107841</v>
      </c>
      <c r="E3" s="14"/>
      <c r="G3" s="1" t="s">
        <v>16</v>
      </c>
      <c r="H3">
        <v>0</v>
      </c>
      <c r="I3" s="1">
        <v>107841</v>
      </c>
      <c r="J3" s="16"/>
      <c r="L3" s="1" t="s">
        <v>68</v>
      </c>
      <c r="M3" s="1" t="s">
        <v>84</v>
      </c>
      <c r="N3" s="1" t="s">
        <v>88</v>
      </c>
      <c r="O3" s="1" t="s">
        <v>91</v>
      </c>
      <c r="P3" s="10"/>
      <c r="R3" s="1"/>
      <c r="S3" s="1"/>
      <c r="T3" s="1"/>
      <c r="U3" s="1"/>
    </row>
    <row r="4" spans="2:21" x14ac:dyDescent="0.25">
      <c r="B4" s="1" t="s">
        <v>17</v>
      </c>
      <c r="C4" s="1">
        <v>174177</v>
      </c>
      <c r="D4" s="1">
        <v>132197</v>
      </c>
      <c r="E4" s="14"/>
      <c r="G4" s="1" t="s">
        <v>17</v>
      </c>
      <c r="H4" s="1">
        <v>174177</v>
      </c>
      <c r="I4" s="1">
        <v>132197</v>
      </c>
      <c r="J4" s="16"/>
      <c r="L4" s="1" t="s">
        <v>69</v>
      </c>
      <c r="M4" s="1" t="s">
        <v>85</v>
      </c>
      <c r="N4" s="1" t="s">
        <v>89</v>
      </c>
      <c r="O4" s="1" t="s">
        <v>92</v>
      </c>
      <c r="P4" s="10"/>
      <c r="R4" s="1"/>
      <c r="S4" s="1"/>
      <c r="T4" s="1"/>
      <c r="U4" s="1"/>
    </row>
    <row r="5" spans="2:21" x14ac:dyDescent="0.25">
      <c r="B5" s="1" t="s">
        <v>18</v>
      </c>
      <c r="C5" s="1">
        <v>108279</v>
      </c>
      <c r="D5" s="1">
        <v>159850</v>
      </c>
      <c r="E5" s="14"/>
      <c r="G5" s="1" t="s">
        <v>18</v>
      </c>
      <c r="H5" s="1">
        <v>108279</v>
      </c>
      <c r="I5" s="1">
        <v>159850</v>
      </c>
      <c r="J5" s="16"/>
      <c r="L5" s="1" t="s">
        <v>70</v>
      </c>
      <c r="M5" s="1" t="s">
        <v>84</v>
      </c>
      <c r="N5" s="1" t="s">
        <v>88</v>
      </c>
      <c r="O5" s="1" t="s">
        <v>93</v>
      </c>
      <c r="P5" s="10"/>
    </row>
    <row r="6" spans="2:21" x14ac:dyDescent="0.25">
      <c r="B6" s="1" t="s">
        <v>19</v>
      </c>
      <c r="C6" s="1">
        <v>196253</v>
      </c>
      <c r="D6" s="1">
        <v>134903</v>
      </c>
      <c r="E6" s="14"/>
      <c r="G6" s="1" t="s">
        <v>19</v>
      </c>
      <c r="H6" s="1">
        <v>196253</v>
      </c>
      <c r="I6" s="1">
        <v>134903</v>
      </c>
      <c r="J6" s="16"/>
      <c r="L6" s="1" t="s">
        <v>71</v>
      </c>
      <c r="M6" s="1" t="s">
        <v>86</v>
      </c>
      <c r="N6" s="1" t="s">
        <v>88</v>
      </c>
      <c r="O6" s="1" t="s">
        <v>94</v>
      </c>
      <c r="P6" s="10"/>
    </row>
    <row r="7" spans="2:21" x14ac:dyDescent="0.25">
      <c r="B7" s="1" t="s">
        <v>20</v>
      </c>
      <c r="C7" s="1">
        <v>187290</v>
      </c>
      <c r="D7" s="1">
        <v>196295</v>
      </c>
      <c r="E7" s="14"/>
      <c r="G7" s="1" t="s">
        <v>20</v>
      </c>
      <c r="H7" s="1">
        <v>187290</v>
      </c>
      <c r="I7" s="1">
        <v>196295</v>
      </c>
      <c r="J7" s="16"/>
      <c r="L7" s="1" t="s">
        <v>72</v>
      </c>
      <c r="M7" s="1" t="s">
        <v>84</v>
      </c>
      <c r="N7" s="1" t="s">
        <v>88</v>
      </c>
      <c r="O7" s="1" t="s">
        <v>93</v>
      </c>
      <c r="P7" s="10"/>
    </row>
    <row r="8" spans="2:21" x14ac:dyDescent="0.25">
      <c r="B8" s="1" t="s">
        <v>21</v>
      </c>
      <c r="C8" s="1">
        <v>109734</v>
      </c>
      <c r="D8" s="1">
        <v>100228</v>
      </c>
      <c r="E8" s="14"/>
      <c r="G8" s="1" t="s">
        <v>21</v>
      </c>
      <c r="H8" s="1">
        <v>109734</v>
      </c>
      <c r="I8" s="1">
        <v>100228</v>
      </c>
      <c r="J8" s="16"/>
      <c r="L8" s="1" t="s">
        <v>72</v>
      </c>
      <c r="M8" s="1" t="s">
        <v>84</v>
      </c>
      <c r="N8" s="1" t="s">
        <v>89</v>
      </c>
      <c r="O8" s="1" t="s">
        <v>91</v>
      </c>
      <c r="P8" s="10"/>
    </row>
    <row r="9" spans="2:21" x14ac:dyDescent="0.25">
      <c r="B9" s="1" t="s">
        <v>22</v>
      </c>
      <c r="C9" s="1">
        <v>118498</v>
      </c>
      <c r="D9" s="1">
        <v>136974</v>
      </c>
      <c r="E9" s="14"/>
      <c r="G9" s="1" t="s">
        <v>22</v>
      </c>
      <c r="H9" s="1">
        <v>118498</v>
      </c>
      <c r="I9" s="1">
        <v>136974</v>
      </c>
      <c r="J9" s="16"/>
      <c r="L9" s="1" t="s">
        <v>73</v>
      </c>
      <c r="M9" s="1" t="s">
        <v>86</v>
      </c>
      <c r="N9" s="1" t="s">
        <v>88</v>
      </c>
      <c r="O9" s="1" t="s">
        <v>95</v>
      </c>
      <c r="P9" s="10"/>
    </row>
    <row r="10" spans="2:21" x14ac:dyDescent="0.25">
      <c r="B10" s="1" t="s">
        <v>23</v>
      </c>
      <c r="C10" s="1">
        <v>109399</v>
      </c>
      <c r="D10" s="1">
        <v>122592</v>
      </c>
      <c r="E10" s="14"/>
      <c r="G10" s="1" t="s">
        <v>23</v>
      </c>
      <c r="H10" s="1">
        <v>109399</v>
      </c>
      <c r="I10" s="1">
        <v>122592</v>
      </c>
      <c r="J10" s="16"/>
      <c r="L10" s="1" t="s">
        <v>74</v>
      </c>
      <c r="M10" s="1" t="s">
        <v>86</v>
      </c>
      <c r="N10" s="1" t="s">
        <v>88</v>
      </c>
      <c r="O10" s="1" t="s">
        <v>95</v>
      </c>
      <c r="P10" s="10"/>
    </row>
    <row r="11" spans="2:21" x14ac:dyDescent="0.25">
      <c r="B11" s="1" t="s">
        <v>24</v>
      </c>
      <c r="C11" s="1">
        <v>183161</v>
      </c>
      <c r="D11" s="1">
        <v>167514</v>
      </c>
      <c r="E11" s="14"/>
      <c r="G11" s="1" t="s">
        <v>24</v>
      </c>
      <c r="H11" s="1">
        <v>183161</v>
      </c>
      <c r="I11" s="1">
        <v>167514</v>
      </c>
      <c r="J11" s="16"/>
      <c r="L11" s="1" t="s">
        <v>75</v>
      </c>
      <c r="M11" s="1" t="s">
        <v>85</v>
      </c>
      <c r="N11" s="1" t="s">
        <v>89</v>
      </c>
      <c r="O11" s="1" t="s">
        <v>94</v>
      </c>
      <c r="P11" s="10"/>
    </row>
    <row r="12" spans="2:21" x14ac:dyDescent="0.25">
      <c r="B12" s="1" t="s">
        <v>25</v>
      </c>
      <c r="C12" s="1">
        <v>147169</v>
      </c>
      <c r="D12" s="1">
        <v>156170</v>
      </c>
      <c r="E12" s="14"/>
      <c r="G12" s="1" t="s">
        <v>25</v>
      </c>
      <c r="H12" s="1">
        <v>0</v>
      </c>
      <c r="I12" s="1">
        <v>156170</v>
      </c>
      <c r="J12" s="16"/>
      <c r="L12" s="1" t="s">
        <v>75</v>
      </c>
      <c r="M12" s="1" t="s">
        <v>85</v>
      </c>
      <c r="N12" s="1" t="s">
        <v>88</v>
      </c>
      <c r="O12" s="1" t="s">
        <v>96</v>
      </c>
      <c r="P12" s="10"/>
    </row>
    <row r="13" spans="2:21" x14ac:dyDescent="0.25">
      <c r="B13" s="1" t="s">
        <v>26</v>
      </c>
      <c r="C13" s="1">
        <v>129458</v>
      </c>
      <c r="D13" s="1">
        <v>141688</v>
      </c>
      <c r="E13" s="14"/>
      <c r="G13" s="1" t="s">
        <v>26</v>
      </c>
      <c r="H13" s="1">
        <v>129458</v>
      </c>
      <c r="I13" s="1">
        <v>141688</v>
      </c>
      <c r="J13" s="16"/>
      <c r="L13" s="1" t="s">
        <v>76</v>
      </c>
      <c r="M13" s="1" t="s">
        <v>84</v>
      </c>
      <c r="N13" s="1" t="s">
        <v>89</v>
      </c>
      <c r="O13" s="1" t="s">
        <v>96</v>
      </c>
      <c r="P13" s="10"/>
    </row>
    <row r="14" spans="2:21" x14ac:dyDescent="0.25">
      <c r="B14" s="1" t="s">
        <v>27</v>
      </c>
      <c r="C14" s="1">
        <v>152278</v>
      </c>
      <c r="D14" s="1">
        <v>129154</v>
      </c>
      <c r="E14" s="14"/>
      <c r="G14" s="1" t="s">
        <v>27</v>
      </c>
      <c r="H14" s="1">
        <v>152278</v>
      </c>
      <c r="I14" s="1">
        <v>129154</v>
      </c>
      <c r="J14" s="16"/>
      <c r="L14" s="1" t="s">
        <v>77</v>
      </c>
      <c r="M14" s="1" t="s">
        <v>86</v>
      </c>
      <c r="N14" s="1" t="s">
        <v>89</v>
      </c>
      <c r="O14" s="1" t="s">
        <v>92</v>
      </c>
      <c r="P14" s="10"/>
    </row>
    <row r="15" spans="2:21" x14ac:dyDescent="0.25">
      <c r="B15" s="13" t="s">
        <v>62</v>
      </c>
      <c r="C15" s="13">
        <f>SUM(C3:C14)</f>
        <v>1719681</v>
      </c>
      <c r="D15" s="13">
        <f>SUM(D3:D14)</f>
        <v>1685406</v>
      </c>
      <c r="E15" s="14"/>
      <c r="G15" s="13" t="s">
        <v>62</v>
      </c>
      <c r="H15" s="13">
        <f>SUM(H3:H14)</f>
        <v>1468527</v>
      </c>
      <c r="I15" s="13">
        <f>SUM(I3:I14)</f>
        <v>1685406</v>
      </c>
      <c r="J15" s="16"/>
      <c r="L15" s="1" t="s">
        <v>78</v>
      </c>
      <c r="M15" s="1" t="s">
        <v>84</v>
      </c>
      <c r="N15" s="1" t="s">
        <v>88</v>
      </c>
      <c r="O15" s="1" t="s">
        <v>94</v>
      </c>
      <c r="P15" s="10"/>
    </row>
    <row r="16" spans="2:21" x14ac:dyDescent="0.25">
      <c r="L16" s="1" t="s">
        <v>79</v>
      </c>
      <c r="M16" s="1" t="s">
        <v>84</v>
      </c>
      <c r="N16" s="1" t="s">
        <v>88</v>
      </c>
      <c r="O16" s="1" t="s">
        <v>93</v>
      </c>
      <c r="P16" s="10"/>
    </row>
    <row r="17" spans="12:16" x14ac:dyDescent="0.25">
      <c r="L17" s="1" t="s">
        <v>80</v>
      </c>
      <c r="M17" s="1" t="s">
        <v>84</v>
      </c>
      <c r="N17" s="1" t="s">
        <v>88</v>
      </c>
      <c r="O17" s="1" t="s">
        <v>94</v>
      </c>
      <c r="P17" s="10"/>
    </row>
    <row r="18" spans="12:16" x14ac:dyDescent="0.25">
      <c r="L18" s="1" t="s">
        <v>81</v>
      </c>
      <c r="M18" s="1" t="s">
        <v>87</v>
      </c>
      <c r="N18" s="1" t="s">
        <v>89</v>
      </c>
      <c r="O18" s="1" t="s">
        <v>94</v>
      </c>
      <c r="P18" s="10"/>
    </row>
    <row r="19" spans="12:16" x14ac:dyDescent="0.25">
      <c r="L19" s="1" t="s">
        <v>76</v>
      </c>
      <c r="M19" s="1" t="s">
        <v>84</v>
      </c>
      <c r="N19" s="1" t="s">
        <v>88</v>
      </c>
      <c r="O19" s="1" t="s">
        <v>93</v>
      </c>
      <c r="P19" s="10"/>
    </row>
    <row r="20" spans="12:16" x14ac:dyDescent="0.25">
      <c r="L20" s="1" t="s">
        <v>78</v>
      </c>
      <c r="M20" s="1" t="s">
        <v>84</v>
      </c>
      <c r="N20" s="1" t="s">
        <v>88</v>
      </c>
      <c r="O20" s="1" t="s">
        <v>93</v>
      </c>
      <c r="P20" s="10"/>
    </row>
    <row r="21" spans="12:16" x14ac:dyDescent="0.25">
      <c r="L21" s="1" t="s">
        <v>80</v>
      </c>
      <c r="M21" s="1" t="s">
        <v>84</v>
      </c>
      <c r="N21" s="1" t="s">
        <v>88</v>
      </c>
      <c r="O21" s="1" t="s">
        <v>94</v>
      </c>
      <c r="P21" s="10"/>
    </row>
    <row r="22" spans="12:16" x14ac:dyDescent="0.25">
      <c r="L22" s="1" t="s">
        <v>73</v>
      </c>
      <c r="M22" s="1" t="s">
        <v>86</v>
      </c>
      <c r="N22" s="1" t="s">
        <v>89</v>
      </c>
      <c r="O22" s="1" t="s">
        <v>94</v>
      </c>
      <c r="P22" s="10"/>
    </row>
    <row r="23" spans="12:16" x14ac:dyDescent="0.25">
      <c r="L23" s="1" t="s">
        <v>68</v>
      </c>
      <c r="M23" s="1" t="s">
        <v>84</v>
      </c>
      <c r="N23" s="1" t="s">
        <v>89</v>
      </c>
      <c r="O23" s="1" t="s">
        <v>96</v>
      </c>
      <c r="P23" s="10"/>
    </row>
    <row r="24" spans="12:16" x14ac:dyDescent="0.25">
      <c r="L24" s="1" t="s">
        <v>82</v>
      </c>
      <c r="M24" s="1" t="s">
        <v>84</v>
      </c>
      <c r="N24" s="1" t="s">
        <v>89</v>
      </c>
      <c r="O24" s="1" t="s">
        <v>95</v>
      </c>
      <c r="P24" s="10"/>
    </row>
    <row r="25" spans="12:16" x14ac:dyDescent="0.25">
      <c r="L25" s="1" t="s">
        <v>83</v>
      </c>
      <c r="M25" s="1" t="s">
        <v>84</v>
      </c>
      <c r="N25" s="1" t="s">
        <v>90</v>
      </c>
      <c r="O25" s="1" t="s">
        <v>94</v>
      </c>
      <c r="P25" s="10"/>
    </row>
    <row r="26" spans="12:16" x14ac:dyDescent="0.25">
      <c r="P26" t="s">
        <v>167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C0475-5B0C-4173-B892-E3A9AE01BE6B}">
  <dimension ref="B1:U26"/>
  <sheetViews>
    <sheetView workbookViewId="0">
      <selection activeCell="H39" sqref="H39"/>
    </sheetView>
  </sheetViews>
  <sheetFormatPr defaultRowHeight="15" x14ac:dyDescent="0.25"/>
  <cols>
    <col min="3" max="4" width="13.85546875" bestFit="1" customWidth="1"/>
    <col min="5" max="5" width="18" bestFit="1" customWidth="1"/>
    <col min="7" max="7" width="9.5703125" bestFit="1" customWidth="1"/>
    <col min="8" max="9" width="13.85546875" bestFit="1" customWidth="1"/>
    <col min="10" max="10" width="18" bestFit="1" customWidth="1"/>
    <col min="12" max="12" width="16.85546875" customWidth="1"/>
    <col min="13" max="13" width="12.140625" customWidth="1"/>
    <col min="14" max="14" width="10.42578125" customWidth="1"/>
    <col min="15" max="15" width="15.140625" customWidth="1"/>
    <col min="16" max="16" width="32" bestFit="1" customWidth="1"/>
    <col min="18" max="18" width="10.28515625" bestFit="1" customWidth="1"/>
    <col min="19" max="19" width="11.140625" customWidth="1"/>
    <col min="20" max="20" width="9" bestFit="1" customWidth="1"/>
    <col min="21" max="21" width="13.85546875" bestFit="1" customWidth="1"/>
  </cols>
  <sheetData>
    <row r="1" spans="2:21" x14ac:dyDescent="0.25">
      <c r="P1" t="s">
        <v>139</v>
      </c>
    </row>
    <row r="2" spans="2:21" x14ac:dyDescent="0.25">
      <c r="B2" s="13" t="s">
        <v>58</v>
      </c>
      <c r="C2" s="13" t="s">
        <v>59</v>
      </c>
      <c r="D2" s="13" t="s">
        <v>60</v>
      </c>
      <c r="E2" s="13" t="s">
        <v>61</v>
      </c>
      <c r="G2" s="13" t="s">
        <v>58</v>
      </c>
      <c r="H2" s="13" t="s">
        <v>59</v>
      </c>
      <c r="I2" s="13" t="s">
        <v>60</v>
      </c>
      <c r="J2" s="13" t="s">
        <v>61</v>
      </c>
      <c r="L2" s="13" t="s">
        <v>63</v>
      </c>
      <c r="M2" s="13" t="s">
        <v>64</v>
      </c>
      <c r="N2" s="13" t="s">
        <v>65</v>
      </c>
      <c r="O2" s="13" t="s">
        <v>66</v>
      </c>
      <c r="P2" s="13" t="s">
        <v>67</v>
      </c>
      <c r="R2" s="13" t="s">
        <v>64</v>
      </c>
      <c r="S2" s="13" t="s">
        <v>65</v>
      </c>
      <c r="T2" s="13" t="s">
        <v>66</v>
      </c>
      <c r="U2" s="13" t="s">
        <v>67</v>
      </c>
    </row>
    <row r="3" spans="2:21" x14ac:dyDescent="0.25">
      <c r="B3" s="1" t="s">
        <v>16</v>
      </c>
      <c r="C3">
        <v>103985</v>
      </c>
      <c r="D3" s="1">
        <v>107841</v>
      </c>
      <c r="E3" s="14">
        <f>(D3-C3)/C3</f>
        <v>3.7082271481463674E-2</v>
      </c>
      <c r="G3" s="1" t="s">
        <v>16</v>
      </c>
      <c r="H3">
        <v>0</v>
      </c>
      <c r="I3" s="1">
        <v>107841</v>
      </c>
      <c r="J3" s="14" t="str">
        <f>IFERROR((H3-I3)/H3,"НЕТ ПРОДАЖ")</f>
        <v>НЕТ ПРОДАЖ</v>
      </c>
      <c r="L3" s="1" t="s">
        <v>68</v>
      </c>
      <c r="M3" s="1" t="s">
        <v>84</v>
      </c>
      <c r="N3" s="1" t="s">
        <v>88</v>
      </c>
      <c r="O3" s="1" t="s">
        <v>91</v>
      </c>
      <c r="P3" s="10">
        <f>IF(AND(M3=$R$3, N3=$S$3), 10%, "Нет скидки")</f>
        <v>0.1</v>
      </c>
      <c r="R3" s="1" t="s">
        <v>84</v>
      </c>
      <c r="S3" s="1" t="s">
        <v>88</v>
      </c>
      <c r="T3" s="1"/>
      <c r="U3" s="1"/>
    </row>
    <row r="4" spans="2:21" x14ac:dyDescent="0.25">
      <c r="B4" s="1" t="s">
        <v>17</v>
      </c>
      <c r="C4" s="1">
        <v>174177</v>
      </c>
      <c r="D4" s="1">
        <v>132197</v>
      </c>
      <c r="E4" s="14">
        <f t="shared" ref="E4:E14" si="0">(D4-C4)/C4</f>
        <v>-0.24101919311964265</v>
      </c>
      <c r="G4" s="1" t="s">
        <v>17</v>
      </c>
      <c r="H4" s="1">
        <v>174177</v>
      </c>
      <c r="I4" s="1">
        <v>132197</v>
      </c>
      <c r="J4" s="14">
        <f t="shared" ref="J4:J15" si="1">IFERROR((H4-I4)/H4,"НЕТ ПРОДАЖ")</f>
        <v>0.24101919311964265</v>
      </c>
      <c r="L4" s="1" t="s">
        <v>69</v>
      </c>
      <c r="M4" s="1" t="s">
        <v>85</v>
      </c>
      <c r="N4" s="1" t="s">
        <v>89</v>
      </c>
      <c r="O4" s="1" t="s">
        <v>92</v>
      </c>
      <c r="P4" s="10" t="str">
        <f t="shared" ref="P4:P25" si="2">IF(AND(M4=$R$3, N4=$S$3), 10%, "Нет скидки")</f>
        <v>Нет скидки</v>
      </c>
      <c r="R4" s="1"/>
      <c r="S4" s="1"/>
      <c r="T4" s="1"/>
      <c r="U4" s="1"/>
    </row>
    <row r="5" spans="2:21" x14ac:dyDescent="0.25">
      <c r="B5" s="1" t="s">
        <v>18</v>
      </c>
      <c r="C5" s="1">
        <v>108279</v>
      </c>
      <c r="D5" s="1">
        <v>159850</v>
      </c>
      <c r="E5" s="14">
        <f t="shared" si="0"/>
        <v>0.47627887217281284</v>
      </c>
      <c r="G5" s="1" t="s">
        <v>18</v>
      </c>
      <c r="H5" s="1">
        <v>108279</v>
      </c>
      <c r="I5" s="1">
        <v>159850</v>
      </c>
      <c r="J5" s="14">
        <f t="shared" si="1"/>
        <v>-0.47627887217281284</v>
      </c>
      <c r="L5" s="1" t="s">
        <v>70</v>
      </c>
      <c r="M5" s="1" t="s">
        <v>84</v>
      </c>
      <c r="N5" s="1" t="s">
        <v>88</v>
      </c>
      <c r="O5" s="1" t="s">
        <v>93</v>
      </c>
      <c r="P5" s="10">
        <f t="shared" si="2"/>
        <v>0.1</v>
      </c>
    </row>
    <row r="6" spans="2:21" x14ac:dyDescent="0.25">
      <c r="B6" s="1" t="s">
        <v>19</v>
      </c>
      <c r="C6" s="1">
        <v>196253</v>
      </c>
      <c r="D6" s="1">
        <v>134903</v>
      </c>
      <c r="E6" s="14">
        <f t="shared" si="0"/>
        <v>-0.31260668626721627</v>
      </c>
      <c r="G6" s="1" t="s">
        <v>19</v>
      </c>
      <c r="H6" s="1">
        <v>196253</v>
      </c>
      <c r="I6" s="1">
        <v>134903</v>
      </c>
      <c r="J6" s="14">
        <f t="shared" si="1"/>
        <v>0.31260668626721627</v>
      </c>
      <c r="L6" s="1" t="s">
        <v>71</v>
      </c>
      <c r="M6" s="1" t="s">
        <v>86</v>
      </c>
      <c r="N6" s="1" t="s">
        <v>88</v>
      </c>
      <c r="O6" s="1" t="s">
        <v>94</v>
      </c>
      <c r="P6" s="10" t="str">
        <f t="shared" si="2"/>
        <v>Нет скидки</v>
      </c>
    </row>
    <row r="7" spans="2:21" x14ac:dyDescent="0.25">
      <c r="B7" s="1" t="s">
        <v>20</v>
      </c>
      <c r="C7" s="1">
        <v>187290</v>
      </c>
      <c r="D7" s="1">
        <v>196295</v>
      </c>
      <c r="E7" s="14">
        <f t="shared" si="0"/>
        <v>4.8080516845533668E-2</v>
      </c>
      <c r="G7" s="1" t="s">
        <v>20</v>
      </c>
      <c r="H7" s="1">
        <v>187290</v>
      </c>
      <c r="I7" s="1">
        <v>196295</v>
      </c>
      <c r="J7" s="14">
        <f t="shared" si="1"/>
        <v>-4.8080516845533668E-2</v>
      </c>
      <c r="L7" s="1" t="s">
        <v>72</v>
      </c>
      <c r="M7" s="1" t="s">
        <v>84</v>
      </c>
      <c r="N7" s="1" t="s">
        <v>88</v>
      </c>
      <c r="O7" s="1" t="s">
        <v>93</v>
      </c>
      <c r="P7" s="10">
        <f t="shared" si="2"/>
        <v>0.1</v>
      </c>
    </row>
    <row r="8" spans="2:21" x14ac:dyDescent="0.25">
      <c r="B8" s="1" t="s">
        <v>21</v>
      </c>
      <c r="C8" s="1">
        <v>109734</v>
      </c>
      <c r="D8" s="1">
        <v>100228</v>
      </c>
      <c r="E8" s="14">
        <f t="shared" si="0"/>
        <v>-8.6627663258424914E-2</v>
      </c>
      <c r="G8" s="1" t="s">
        <v>21</v>
      </c>
      <c r="H8" s="1">
        <v>109734</v>
      </c>
      <c r="I8" s="1">
        <v>100228</v>
      </c>
      <c r="J8" s="14">
        <f t="shared" si="1"/>
        <v>8.6627663258424914E-2</v>
      </c>
      <c r="L8" s="1" t="s">
        <v>72</v>
      </c>
      <c r="M8" s="1" t="s">
        <v>84</v>
      </c>
      <c r="N8" s="1" t="s">
        <v>89</v>
      </c>
      <c r="O8" s="1" t="s">
        <v>91</v>
      </c>
      <c r="P8" s="10" t="str">
        <f t="shared" si="2"/>
        <v>Нет скидки</v>
      </c>
    </row>
    <row r="9" spans="2:21" x14ac:dyDescent="0.25">
      <c r="B9" s="1" t="s">
        <v>22</v>
      </c>
      <c r="C9" s="1">
        <v>118498</v>
      </c>
      <c r="D9" s="1">
        <v>136974</v>
      </c>
      <c r="E9" s="14">
        <f t="shared" si="0"/>
        <v>0.15591824334587925</v>
      </c>
      <c r="G9" s="1" t="s">
        <v>22</v>
      </c>
      <c r="H9" s="1">
        <v>118498</v>
      </c>
      <c r="I9" s="1">
        <v>136974</v>
      </c>
      <c r="J9" s="14">
        <f t="shared" si="1"/>
        <v>-0.15591824334587925</v>
      </c>
      <c r="L9" s="1" t="s">
        <v>73</v>
      </c>
      <c r="M9" s="1" t="s">
        <v>86</v>
      </c>
      <c r="N9" s="1" t="s">
        <v>88</v>
      </c>
      <c r="O9" s="1" t="s">
        <v>95</v>
      </c>
      <c r="P9" s="10" t="str">
        <f t="shared" si="2"/>
        <v>Нет скидки</v>
      </c>
    </row>
    <row r="10" spans="2:21" x14ac:dyDescent="0.25">
      <c r="B10" s="1" t="s">
        <v>23</v>
      </c>
      <c r="C10" s="1">
        <v>109399</v>
      </c>
      <c r="D10" s="1">
        <v>122592</v>
      </c>
      <c r="E10" s="14">
        <f t="shared" si="0"/>
        <v>0.12059525224179381</v>
      </c>
      <c r="G10" s="1" t="s">
        <v>23</v>
      </c>
      <c r="H10" s="1">
        <v>109399</v>
      </c>
      <c r="I10" s="1">
        <v>122592</v>
      </c>
      <c r="J10" s="14">
        <f t="shared" si="1"/>
        <v>-0.12059525224179381</v>
      </c>
      <c r="L10" s="1" t="s">
        <v>74</v>
      </c>
      <c r="M10" s="1" t="s">
        <v>86</v>
      </c>
      <c r="N10" s="1" t="s">
        <v>88</v>
      </c>
      <c r="O10" s="1" t="s">
        <v>95</v>
      </c>
      <c r="P10" s="10" t="str">
        <f t="shared" si="2"/>
        <v>Нет скидки</v>
      </c>
    </row>
    <row r="11" spans="2:21" x14ac:dyDescent="0.25">
      <c r="B11" s="1" t="s">
        <v>24</v>
      </c>
      <c r="C11" s="1">
        <v>183161</v>
      </c>
      <c r="D11" s="1">
        <v>167514</v>
      </c>
      <c r="E11" s="14">
        <f t="shared" si="0"/>
        <v>-8.5427574647441329E-2</v>
      </c>
      <c r="G11" s="1" t="s">
        <v>24</v>
      </c>
      <c r="H11" s="1">
        <v>183161</v>
      </c>
      <c r="I11" s="1">
        <v>167514</v>
      </c>
      <c r="J11" s="14">
        <f t="shared" si="1"/>
        <v>8.5427574647441329E-2</v>
      </c>
      <c r="L11" s="1" t="s">
        <v>75</v>
      </c>
      <c r="M11" s="1" t="s">
        <v>85</v>
      </c>
      <c r="N11" s="1" t="s">
        <v>89</v>
      </c>
      <c r="O11" s="1" t="s">
        <v>94</v>
      </c>
      <c r="P11" s="10" t="str">
        <f t="shared" si="2"/>
        <v>Нет скидки</v>
      </c>
    </row>
    <row r="12" spans="2:21" x14ac:dyDescent="0.25">
      <c r="B12" s="1" t="s">
        <v>25</v>
      </c>
      <c r="C12" s="1">
        <v>147169</v>
      </c>
      <c r="D12" s="1">
        <v>156170</v>
      </c>
      <c r="E12" s="14">
        <f t="shared" si="0"/>
        <v>6.1160978195136204E-2</v>
      </c>
      <c r="G12" s="1" t="s">
        <v>25</v>
      </c>
      <c r="H12" s="1">
        <v>0</v>
      </c>
      <c r="I12" s="1">
        <v>156170</v>
      </c>
      <c r="J12" s="14" t="str">
        <f t="shared" si="1"/>
        <v>НЕТ ПРОДАЖ</v>
      </c>
      <c r="L12" s="1" t="s">
        <v>75</v>
      </c>
      <c r="M12" s="1" t="s">
        <v>85</v>
      </c>
      <c r="N12" s="1" t="s">
        <v>88</v>
      </c>
      <c r="O12" s="1" t="s">
        <v>96</v>
      </c>
      <c r="P12" s="10" t="str">
        <f t="shared" si="2"/>
        <v>Нет скидки</v>
      </c>
    </row>
    <row r="13" spans="2:21" x14ac:dyDescent="0.25">
      <c r="B13" s="1" t="s">
        <v>26</v>
      </c>
      <c r="C13" s="1">
        <v>129458</v>
      </c>
      <c r="D13" s="1">
        <v>141688</v>
      </c>
      <c r="E13" s="14">
        <f t="shared" si="0"/>
        <v>9.4470793616462476E-2</v>
      </c>
      <c r="G13" s="1" t="s">
        <v>26</v>
      </c>
      <c r="H13" s="1">
        <v>129458</v>
      </c>
      <c r="I13" s="1">
        <v>141688</v>
      </c>
      <c r="J13" s="14">
        <f t="shared" si="1"/>
        <v>-9.4470793616462476E-2</v>
      </c>
      <c r="L13" s="1" t="s">
        <v>76</v>
      </c>
      <c r="M13" s="1" t="s">
        <v>84</v>
      </c>
      <c r="N13" s="1" t="s">
        <v>89</v>
      </c>
      <c r="O13" s="1" t="s">
        <v>96</v>
      </c>
      <c r="P13" s="10" t="str">
        <f t="shared" si="2"/>
        <v>Нет скидки</v>
      </c>
    </row>
    <row r="14" spans="2:21" x14ac:dyDescent="0.25">
      <c r="B14" s="1" t="s">
        <v>27</v>
      </c>
      <c r="C14" s="1">
        <v>152278</v>
      </c>
      <c r="D14" s="1">
        <v>129154</v>
      </c>
      <c r="E14" s="14">
        <f t="shared" si="0"/>
        <v>-0.15185384625487594</v>
      </c>
      <c r="G14" s="1" t="s">
        <v>27</v>
      </c>
      <c r="H14" s="1">
        <v>152278</v>
      </c>
      <c r="I14" s="1">
        <v>129154</v>
      </c>
      <c r="J14" s="14">
        <f t="shared" si="1"/>
        <v>0.15185384625487594</v>
      </c>
      <c r="L14" s="1" t="s">
        <v>77</v>
      </c>
      <c r="M14" s="1" t="s">
        <v>86</v>
      </c>
      <c r="N14" s="1" t="s">
        <v>89</v>
      </c>
      <c r="O14" s="1" t="s">
        <v>92</v>
      </c>
      <c r="P14" s="10" t="str">
        <f t="shared" si="2"/>
        <v>Нет скидки</v>
      </c>
    </row>
    <row r="15" spans="2:21" x14ac:dyDescent="0.25">
      <c r="B15" s="13" t="s">
        <v>62</v>
      </c>
      <c r="C15" s="13">
        <f>SUM(C3:C14)</f>
        <v>1719681</v>
      </c>
      <c r="D15" s="13">
        <f>SUM(D3:D14)</f>
        <v>1685406</v>
      </c>
      <c r="E15" s="15">
        <f>(D15-C15)/C15</f>
        <v>-1.9931022090724965E-2</v>
      </c>
      <c r="G15" s="13" t="s">
        <v>62</v>
      </c>
      <c r="H15" s="13">
        <f>SUM(H3:H14)</f>
        <v>1468527</v>
      </c>
      <c r="I15" s="13">
        <f>SUM(I3:I14)</f>
        <v>1685406</v>
      </c>
      <c r="J15" s="14">
        <f t="shared" si="1"/>
        <v>-0.14768472081207903</v>
      </c>
      <c r="L15" s="1" t="s">
        <v>78</v>
      </c>
      <c r="M15" s="1" t="s">
        <v>84</v>
      </c>
      <c r="N15" s="1" t="s">
        <v>88</v>
      </c>
      <c r="O15" s="1" t="s">
        <v>94</v>
      </c>
      <c r="P15" s="10">
        <f t="shared" si="2"/>
        <v>0.1</v>
      </c>
    </row>
    <row r="16" spans="2:21" x14ac:dyDescent="0.25">
      <c r="L16" s="1" t="s">
        <v>79</v>
      </c>
      <c r="M16" s="1" t="s">
        <v>84</v>
      </c>
      <c r="N16" s="1" t="s">
        <v>88</v>
      </c>
      <c r="O16" s="1" t="s">
        <v>93</v>
      </c>
      <c r="P16" s="10">
        <f t="shared" si="2"/>
        <v>0.1</v>
      </c>
    </row>
    <row r="17" spans="12:16" x14ac:dyDescent="0.25">
      <c r="L17" s="1" t="s">
        <v>80</v>
      </c>
      <c r="M17" s="1" t="s">
        <v>84</v>
      </c>
      <c r="N17" s="1" t="s">
        <v>88</v>
      </c>
      <c r="O17" s="1" t="s">
        <v>94</v>
      </c>
      <c r="P17" s="10">
        <f t="shared" si="2"/>
        <v>0.1</v>
      </c>
    </row>
    <row r="18" spans="12:16" x14ac:dyDescent="0.25">
      <c r="L18" s="1" t="s">
        <v>81</v>
      </c>
      <c r="M18" s="1" t="s">
        <v>87</v>
      </c>
      <c r="N18" s="1" t="s">
        <v>89</v>
      </c>
      <c r="O18" s="1" t="s">
        <v>94</v>
      </c>
      <c r="P18" s="10" t="str">
        <f t="shared" si="2"/>
        <v>Нет скидки</v>
      </c>
    </row>
    <row r="19" spans="12:16" x14ac:dyDescent="0.25">
      <c r="L19" s="1" t="s">
        <v>76</v>
      </c>
      <c r="M19" s="1" t="s">
        <v>84</v>
      </c>
      <c r="N19" s="1" t="s">
        <v>88</v>
      </c>
      <c r="O19" s="1" t="s">
        <v>93</v>
      </c>
      <c r="P19" s="10">
        <f t="shared" si="2"/>
        <v>0.1</v>
      </c>
    </row>
    <row r="20" spans="12:16" x14ac:dyDescent="0.25">
      <c r="L20" s="1" t="s">
        <v>78</v>
      </c>
      <c r="M20" s="1" t="s">
        <v>84</v>
      </c>
      <c r="N20" s="1" t="s">
        <v>88</v>
      </c>
      <c r="O20" s="1" t="s">
        <v>93</v>
      </c>
      <c r="P20" s="10">
        <f t="shared" si="2"/>
        <v>0.1</v>
      </c>
    </row>
    <row r="21" spans="12:16" x14ac:dyDescent="0.25">
      <c r="L21" s="1" t="s">
        <v>80</v>
      </c>
      <c r="M21" s="1" t="s">
        <v>84</v>
      </c>
      <c r="N21" s="1" t="s">
        <v>88</v>
      </c>
      <c r="O21" s="1" t="s">
        <v>94</v>
      </c>
      <c r="P21" s="10">
        <f t="shared" si="2"/>
        <v>0.1</v>
      </c>
    </row>
    <row r="22" spans="12:16" x14ac:dyDescent="0.25">
      <c r="L22" s="1" t="s">
        <v>73</v>
      </c>
      <c r="M22" s="1" t="s">
        <v>86</v>
      </c>
      <c r="N22" s="1" t="s">
        <v>89</v>
      </c>
      <c r="O22" s="1" t="s">
        <v>94</v>
      </c>
      <c r="P22" s="10" t="str">
        <f t="shared" si="2"/>
        <v>Нет скидки</v>
      </c>
    </row>
    <row r="23" spans="12:16" x14ac:dyDescent="0.25">
      <c r="L23" s="1" t="s">
        <v>68</v>
      </c>
      <c r="M23" s="1" t="s">
        <v>84</v>
      </c>
      <c r="N23" s="1" t="s">
        <v>89</v>
      </c>
      <c r="O23" s="1" t="s">
        <v>96</v>
      </c>
      <c r="P23" s="10" t="str">
        <f t="shared" si="2"/>
        <v>Нет скидки</v>
      </c>
    </row>
    <row r="24" spans="12:16" x14ac:dyDescent="0.25">
      <c r="L24" s="1" t="s">
        <v>82</v>
      </c>
      <c r="M24" s="1" t="s">
        <v>84</v>
      </c>
      <c r="N24" s="1" t="s">
        <v>89</v>
      </c>
      <c r="O24" s="1" t="s">
        <v>95</v>
      </c>
      <c r="P24" s="10" t="str">
        <f t="shared" si="2"/>
        <v>Нет скидки</v>
      </c>
    </row>
    <row r="25" spans="12:16" x14ac:dyDescent="0.25">
      <c r="L25" s="1" t="s">
        <v>83</v>
      </c>
      <c r="M25" s="1" t="s">
        <v>84</v>
      </c>
      <c r="N25" s="1" t="s">
        <v>90</v>
      </c>
      <c r="O25" s="1" t="s">
        <v>94</v>
      </c>
      <c r="P25" s="10" t="str">
        <f t="shared" si="2"/>
        <v>Нет скидки</v>
      </c>
    </row>
    <row r="26" spans="12:16" x14ac:dyDescent="0.25">
      <c r="P26" t="s">
        <v>167</v>
      </c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53C4F-5DD8-433D-8A8F-BD96BB11F562}">
  <dimension ref="A1:H37"/>
  <sheetViews>
    <sheetView zoomScale="118" zoomScaleNormal="118" workbookViewId="0">
      <selection activeCell="H27" sqref="H27"/>
    </sheetView>
  </sheetViews>
  <sheetFormatPr defaultRowHeight="15" x14ac:dyDescent="0.25"/>
  <cols>
    <col min="1" max="1" width="34.140625" customWidth="1"/>
    <col min="2" max="2" width="28.42578125" bestFit="1" customWidth="1"/>
    <col min="3" max="3" width="14.42578125" customWidth="1"/>
    <col min="4" max="4" width="22.7109375" bestFit="1" customWidth="1"/>
    <col min="5" max="5" width="15.28515625" bestFit="1" customWidth="1"/>
    <col min="6" max="6" width="23.5703125" bestFit="1" customWidth="1"/>
    <col min="7" max="7" width="35.5703125" bestFit="1" customWidth="1"/>
    <col min="8" max="8" width="28" bestFit="1" customWidth="1"/>
  </cols>
  <sheetData>
    <row r="1" spans="1:8" x14ac:dyDescent="0.25">
      <c r="A1" s="1" t="s">
        <v>28</v>
      </c>
      <c r="B1" s="1" t="s">
        <v>123</v>
      </c>
      <c r="C1" s="1" t="s">
        <v>97</v>
      </c>
      <c r="D1" s="1" t="s">
        <v>98</v>
      </c>
      <c r="E1" s="1" t="s">
        <v>99</v>
      </c>
      <c r="F1" s="1" t="s">
        <v>100</v>
      </c>
      <c r="G1" s="1" t="s">
        <v>101</v>
      </c>
      <c r="H1" s="1" t="s">
        <v>62</v>
      </c>
    </row>
    <row r="2" spans="1:8" x14ac:dyDescent="0.25">
      <c r="A2" s="1" t="s">
        <v>102</v>
      </c>
      <c r="B2" s="17">
        <v>114</v>
      </c>
      <c r="C2" s="17">
        <v>4</v>
      </c>
      <c r="D2" s="17" t="s">
        <v>124</v>
      </c>
      <c r="E2" s="23"/>
      <c r="F2" s="1"/>
      <c r="G2" s="1"/>
      <c r="H2" s="1"/>
    </row>
    <row r="3" spans="1:8" x14ac:dyDescent="0.25">
      <c r="A3" s="1" t="s">
        <v>103</v>
      </c>
      <c r="B3" s="1">
        <v>22</v>
      </c>
      <c r="C3" s="1">
        <v>1</v>
      </c>
      <c r="D3" s="18" t="s">
        <v>125</v>
      </c>
      <c r="E3" s="23"/>
      <c r="F3" s="1"/>
      <c r="G3" s="1"/>
      <c r="H3" s="1"/>
    </row>
    <row r="4" spans="1:8" x14ac:dyDescent="0.25">
      <c r="A4" s="1" t="s">
        <v>104</v>
      </c>
      <c r="B4" s="1">
        <v>35</v>
      </c>
      <c r="C4" s="1">
        <v>6</v>
      </c>
      <c r="D4" s="18" t="s">
        <v>126</v>
      </c>
      <c r="E4" s="23"/>
      <c r="F4" s="1"/>
      <c r="G4" s="1"/>
      <c r="H4" s="1"/>
    </row>
    <row r="5" spans="1:8" x14ac:dyDescent="0.25">
      <c r="A5" s="1" t="s">
        <v>105</v>
      </c>
      <c r="B5" s="1">
        <v>69</v>
      </c>
      <c r="C5" s="1">
        <v>4</v>
      </c>
      <c r="D5" s="18" t="s">
        <v>126</v>
      </c>
      <c r="E5" s="23"/>
      <c r="F5" s="1"/>
      <c r="G5" s="1"/>
      <c r="H5" s="1"/>
    </row>
    <row r="6" spans="1:8" x14ac:dyDescent="0.25">
      <c r="A6" s="1" t="s">
        <v>106</v>
      </c>
      <c r="B6" s="1">
        <v>88</v>
      </c>
      <c r="C6" s="1">
        <v>4</v>
      </c>
      <c r="D6" s="18" t="s">
        <v>125</v>
      </c>
      <c r="E6" s="23"/>
      <c r="F6" s="1"/>
      <c r="G6" s="1"/>
      <c r="H6" s="1"/>
    </row>
    <row r="7" spans="1:8" x14ac:dyDescent="0.25">
      <c r="A7" s="1" t="s">
        <v>107</v>
      </c>
      <c r="B7" s="1">
        <v>45</v>
      </c>
      <c r="C7" s="1">
        <v>2</v>
      </c>
      <c r="D7" s="18" t="s">
        <v>125</v>
      </c>
      <c r="E7" s="23"/>
      <c r="F7" s="1"/>
      <c r="G7" s="1"/>
      <c r="H7" s="1"/>
    </row>
    <row r="8" spans="1:8" x14ac:dyDescent="0.25">
      <c r="A8" s="1" t="s">
        <v>108</v>
      </c>
      <c r="B8" s="1">
        <v>66</v>
      </c>
      <c r="C8" s="1">
        <v>3</v>
      </c>
      <c r="D8" s="18" t="s">
        <v>126</v>
      </c>
      <c r="E8" s="23"/>
      <c r="F8" s="1"/>
      <c r="G8" s="1"/>
      <c r="H8" s="1"/>
    </row>
    <row r="9" spans="1:8" x14ac:dyDescent="0.25">
      <c r="A9" s="1" t="s">
        <v>109</v>
      </c>
      <c r="B9" s="1">
        <v>90</v>
      </c>
      <c r="C9" s="1">
        <v>1</v>
      </c>
      <c r="D9" s="18" t="s">
        <v>125</v>
      </c>
      <c r="E9" s="23"/>
      <c r="F9" s="1"/>
      <c r="G9" s="1"/>
      <c r="H9" s="1"/>
    </row>
    <row r="10" spans="1:8" x14ac:dyDescent="0.25">
      <c r="A10" s="1" t="s">
        <v>110</v>
      </c>
      <c r="B10" s="1">
        <v>67</v>
      </c>
      <c r="C10" s="1">
        <v>5</v>
      </c>
      <c r="D10" s="18" t="s">
        <v>126</v>
      </c>
      <c r="E10" s="23"/>
      <c r="F10" s="1"/>
      <c r="G10" s="1"/>
      <c r="H10" s="1"/>
    </row>
    <row r="11" spans="1:8" x14ac:dyDescent="0.25">
      <c r="A11" s="1" t="s">
        <v>111</v>
      </c>
      <c r="B11" s="1">
        <v>89</v>
      </c>
      <c r="C11" s="1">
        <v>4</v>
      </c>
      <c r="D11" s="18" t="s">
        <v>124</v>
      </c>
      <c r="E11" s="23"/>
      <c r="F11" s="1"/>
      <c r="G11" s="1"/>
      <c r="H11" s="1"/>
    </row>
    <row r="12" spans="1:8" x14ac:dyDescent="0.25">
      <c r="A12" s="1" t="s">
        <v>112</v>
      </c>
      <c r="B12" s="1">
        <v>65</v>
      </c>
      <c r="C12" s="1">
        <v>3</v>
      </c>
      <c r="D12" s="18" t="s">
        <v>125</v>
      </c>
      <c r="E12" s="23"/>
      <c r="F12" s="1"/>
      <c r="G12" s="1"/>
      <c r="H12" s="1"/>
    </row>
    <row r="13" spans="1:8" x14ac:dyDescent="0.25">
      <c r="A13" s="1" t="s">
        <v>113</v>
      </c>
      <c r="B13" s="1">
        <v>45</v>
      </c>
      <c r="C13" s="1">
        <v>2</v>
      </c>
      <c r="D13" s="18" t="s">
        <v>124</v>
      </c>
      <c r="E13" s="23"/>
      <c r="F13" s="1"/>
      <c r="G13" s="1"/>
      <c r="H13" s="1"/>
    </row>
    <row r="14" spans="1:8" x14ac:dyDescent="0.25">
      <c r="A14" s="1" t="s">
        <v>114</v>
      </c>
      <c r="B14" s="1">
        <v>99</v>
      </c>
      <c r="C14" s="1">
        <v>1</v>
      </c>
      <c r="D14" s="18" t="s">
        <v>126</v>
      </c>
      <c r="E14" s="23"/>
      <c r="F14" s="1"/>
      <c r="G14" s="1"/>
      <c r="H14" s="1"/>
    </row>
    <row r="15" spans="1:8" x14ac:dyDescent="0.25">
      <c r="A15" s="1" t="s">
        <v>115</v>
      </c>
      <c r="B15" s="1">
        <v>113</v>
      </c>
      <c r="C15" s="1">
        <v>2</v>
      </c>
      <c r="D15" s="18" t="s">
        <v>125</v>
      </c>
      <c r="E15" s="23"/>
      <c r="F15" s="1"/>
      <c r="G15" s="1"/>
      <c r="H15" s="1"/>
    </row>
    <row r="16" spans="1:8" x14ac:dyDescent="0.25">
      <c r="A16" s="1" t="s">
        <v>116</v>
      </c>
      <c r="B16" s="1">
        <v>99</v>
      </c>
      <c r="C16" s="1">
        <v>1</v>
      </c>
      <c r="D16" s="18" t="s">
        <v>125</v>
      </c>
      <c r="E16" s="23"/>
      <c r="F16" s="1"/>
      <c r="G16" s="1"/>
      <c r="H16" s="1"/>
    </row>
    <row r="17" spans="1:8" x14ac:dyDescent="0.25">
      <c r="A17" s="1" t="s">
        <v>117</v>
      </c>
      <c r="B17" s="1">
        <v>34</v>
      </c>
      <c r="C17" s="1">
        <v>4</v>
      </c>
      <c r="D17" s="18" t="s">
        <v>126</v>
      </c>
      <c r="E17" s="23"/>
      <c r="F17" s="1"/>
      <c r="G17" s="1"/>
      <c r="H17" s="1"/>
    </row>
    <row r="18" spans="1:8" x14ac:dyDescent="0.25">
      <c r="A18" s="1" t="s">
        <v>118</v>
      </c>
      <c r="B18" s="1">
        <v>89</v>
      </c>
      <c r="C18" s="1">
        <v>5</v>
      </c>
      <c r="D18" s="18" t="s">
        <v>124</v>
      </c>
      <c r="E18" s="23"/>
      <c r="F18" s="1"/>
      <c r="G18" s="1"/>
      <c r="H18" s="1"/>
    </row>
    <row r="19" spans="1:8" x14ac:dyDescent="0.25">
      <c r="A19" s="1" t="s">
        <v>119</v>
      </c>
      <c r="B19" s="1">
        <v>49</v>
      </c>
      <c r="C19" s="1">
        <v>4</v>
      </c>
      <c r="D19" s="18" t="s">
        <v>125</v>
      </c>
      <c r="E19" s="23"/>
      <c r="F19" s="1"/>
      <c r="G19" s="1"/>
      <c r="H19" s="1"/>
    </row>
    <row r="20" spans="1:8" x14ac:dyDescent="0.25">
      <c r="A20" s="1" t="s">
        <v>120</v>
      </c>
      <c r="B20" s="1">
        <v>70</v>
      </c>
      <c r="C20" s="1">
        <v>3</v>
      </c>
      <c r="D20" s="18" t="s">
        <v>126</v>
      </c>
      <c r="E20" s="23"/>
      <c r="F20" s="1"/>
      <c r="G20" s="1"/>
      <c r="H20" s="1"/>
    </row>
    <row r="21" spans="1:8" x14ac:dyDescent="0.25">
      <c r="A21" s="1" t="s">
        <v>121</v>
      </c>
      <c r="B21" s="1">
        <v>76</v>
      </c>
      <c r="C21" s="1">
        <v>2</v>
      </c>
      <c r="D21" s="18" t="s">
        <v>125</v>
      </c>
      <c r="E21" s="23"/>
      <c r="F21" s="1"/>
      <c r="G21" s="1"/>
      <c r="H21" s="1"/>
    </row>
    <row r="22" spans="1:8" x14ac:dyDescent="0.25">
      <c r="A22" s="1" t="s">
        <v>122</v>
      </c>
      <c r="B22" s="1">
        <v>114</v>
      </c>
      <c r="C22" s="1">
        <v>4</v>
      </c>
      <c r="D22" s="18" t="s">
        <v>126</v>
      </c>
      <c r="E22" s="23"/>
      <c r="F22" s="1"/>
      <c r="G22" s="1"/>
      <c r="H22" s="1"/>
    </row>
    <row r="23" spans="1:8" x14ac:dyDescent="0.25">
      <c r="E23" s="1" t="s">
        <v>160</v>
      </c>
      <c r="F23" s="1" t="s">
        <v>168</v>
      </c>
      <c r="G23" s="1" t="s">
        <v>162</v>
      </c>
      <c r="H23" s="1">
        <f>SUM(H2:H22)</f>
        <v>0</v>
      </c>
    </row>
    <row r="26" spans="1:8" x14ac:dyDescent="0.25">
      <c r="A26" s="1" t="s">
        <v>141</v>
      </c>
      <c r="B26" s="1" t="s">
        <v>142</v>
      </c>
      <c r="C26" s="1" t="s">
        <v>143</v>
      </c>
      <c r="D26" s="18" t="s">
        <v>144</v>
      </c>
      <c r="E26" s="1" t="s">
        <v>163</v>
      </c>
      <c r="F26" s="1" t="s">
        <v>152</v>
      </c>
      <c r="G26" s="1" t="s">
        <v>159</v>
      </c>
    </row>
    <row r="27" spans="1:8" x14ac:dyDescent="0.25">
      <c r="A27" s="1" t="s">
        <v>145</v>
      </c>
      <c r="B27" s="1">
        <v>4.2</v>
      </c>
      <c r="C27" s="1">
        <v>1</v>
      </c>
      <c r="D27" s="1" t="s">
        <v>157</v>
      </c>
      <c r="E27" s="1"/>
      <c r="F27" s="1"/>
      <c r="G27" s="1"/>
    </row>
    <row r="28" spans="1:8" x14ac:dyDescent="0.25">
      <c r="A28" s="1" t="s">
        <v>146</v>
      </c>
      <c r="B28" s="1">
        <v>4.5999999999999996</v>
      </c>
      <c r="C28" s="1">
        <v>1</v>
      </c>
      <c r="D28" s="1" t="s">
        <v>157</v>
      </c>
      <c r="E28" s="1"/>
      <c r="F28" s="1"/>
      <c r="G28" s="27"/>
    </row>
    <row r="29" spans="1:8" x14ac:dyDescent="0.25">
      <c r="A29" s="1" t="s">
        <v>147</v>
      </c>
      <c r="B29" s="1">
        <v>4.0999999999999996</v>
      </c>
      <c r="C29" s="1">
        <v>0</v>
      </c>
      <c r="D29" s="1" t="s">
        <v>158</v>
      </c>
      <c r="E29" s="1"/>
      <c r="F29" s="1"/>
      <c r="G29" s="27"/>
    </row>
    <row r="30" spans="1:8" x14ac:dyDescent="0.25">
      <c r="A30" s="1" t="s">
        <v>148</v>
      </c>
      <c r="B30" s="1">
        <v>3.8</v>
      </c>
      <c r="C30" s="1">
        <v>0</v>
      </c>
      <c r="D30" s="1" t="s">
        <v>158</v>
      </c>
      <c r="E30" s="1"/>
      <c r="F30" s="1"/>
      <c r="G30" s="27"/>
    </row>
    <row r="31" spans="1:8" x14ac:dyDescent="0.25">
      <c r="A31" s="1" t="s">
        <v>149</v>
      </c>
      <c r="B31" s="1">
        <v>3.7</v>
      </c>
      <c r="C31" s="1">
        <v>1</v>
      </c>
      <c r="D31" s="1" t="s">
        <v>157</v>
      </c>
      <c r="E31" s="1"/>
      <c r="F31" s="1"/>
      <c r="G31" s="27"/>
    </row>
    <row r="32" spans="1:8" x14ac:dyDescent="0.25">
      <c r="A32" s="1" t="s">
        <v>150</v>
      </c>
      <c r="B32" s="1">
        <v>4.3</v>
      </c>
      <c r="C32" s="1">
        <v>0</v>
      </c>
      <c r="D32" s="1" t="s">
        <v>157</v>
      </c>
      <c r="E32" s="1"/>
      <c r="F32" s="1"/>
      <c r="G32" s="27"/>
    </row>
    <row r="33" spans="1:7" x14ac:dyDescent="0.25">
      <c r="A33" s="1" t="s">
        <v>151</v>
      </c>
      <c r="B33" s="1">
        <v>4.8</v>
      </c>
      <c r="C33" s="1">
        <v>2</v>
      </c>
      <c r="D33" s="1" t="s">
        <v>157</v>
      </c>
      <c r="E33" s="1"/>
      <c r="F33" s="1"/>
      <c r="G33" s="27"/>
    </row>
    <row r="34" spans="1:7" x14ac:dyDescent="0.25">
      <c r="A34" s="1" t="s">
        <v>153</v>
      </c>
      <c r="B34" s="1">
        <v>4.9000000000000004</v>
      </c>
      <c r="C34" s="1">
        <v>3</v>
      </c>
      <c r="D34" s="1" t="s">
        <v>158</v>
      </c>
      <c r="E34" s="1"/>
      <c r="F34" s="1"/>
      <c r="G34" s="27"/>
    </row>
    <row r="35" spans="1:7" x14ac:dyDescent="0.25">
      <c r="A35" s="1" t="s">
        <v>154</v>
      </c>
      <c r="B35" s="1">
        <v>5</v>
      </c>
      <c r="C35" s="1">
        <v>3</v>
      </c>
      <c r="D35" s="1" t="s">
        <v>157</v>
      </c>
      <c r="E35" s="1"/>
      <c r="F35" s="1"/>
      <c r="G35" s="27"/>
    </row>
    <row r="36" spans="1:7" x14ac:dyDescent="0.25">
      <c r="A36" s="1" t="s">
        <v>155</v>
      </c>
      <c r="B36" s="1">
        <v>4.4000000000000004</v>
      </c>
      <c r="C36" s="1">
        <v>2</v>
      </c>
      <c r="D36" s="1" t="s">
        <v>157</v>
      </c>
      <c r="E36" s="1"/>
      <c r="F36" s="1"/>
      <c r="G36" s="1"/>
    </row>
    <row r="37" spans="1:7" x14ac:dyDescent="0.25">
      <c r="A37" s="1" t="s">
        <v>156</v>
      </c>
      <c r="B37" s="1">
        <v>3.7</v>
      </c>
      <c r="C37" s="1">
        <v>0</v>
      </c>
      <c r="D37" s="1" t="s">
        <v>158</v>
      </c>
      <c r="E37" s="1"/>
      <c r="F37" s="1"/>
      <c r="G37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7ADC6-D0E8-4C20-8721-AD86AD9C0D83}">
  <dimension ref="A1:H37"/>
  <sheetViews>
    <sheetView tabSelected="1" topLeftCell="A7" workbookViewId="0">
      <selection activeCell="P30" sqref="P30"/>
    </sheetView>
  </sheetViews>
  <sheetFormatPr defaultRowHeight="15" x14ac:dyDescent="0.25"/>
  <cols>
    <col min="1" max="1" width="34.7109375" bestFit="1" customWidth="1"/>
    <col min="2" max="2" width="28" bestFit="1" customWidth="1"/>
    <col min="3" max="3" width="12" bestFit="1" customWidth="1"/>
    <col min="4" max="4" width="22.7109375" bestFit="1" customWidth="1"/>
    <col min="5" max="5" width="14.42578125" bestFit="1" customWidth="1"/>
    <col min="6" max="6" width="21.42578125" bestFit="1" customWidth="1"/>
    <col min="7" max="7" width="34.42578125" bestFit="1" customWidth="1"/>
    <col min="8" max="8" width="6.28515625" bestFit="1" customWidth="1"/>
  </cols>
  <sheetData>
    <row r="1" spans="1:8" x14ac:dyDescent="0.25">
      <c r="A1" s="1" t="s">
        <v>28</v>
      </c>
      <c r="B1" s="1" t="s">
        <v>123</v>
      </c>
      <c r="C1" s="1" t="s">
        <v>97</v>
      </c>
      <c r="D1" s="1" t="s">
        <v>98</v>
      </c>
      <c r="E1" s="1" t="s">
        <v>99</v>
      </c>
      <c r="F1" s="1" t="s">
        <v>100</v>
      </c>
      <c r="G1" s="1" t="s">
        <v>101</v>
      </c>
      <c r="H1" s="1" t="s">
        <v>62</v>
      </c>
    </row>
    <row r="2" spans="1:8" x14ac:dyDescent="0.25">
      <c r="A2" s="1" t="s">
        <v>102</v>
      </c>
      <c r="B2" s="17">
        <v>114</v>
      </c>
      <c r="C2" s="17">
        <v>4</v>
      </c>
      <c r="D2" s="17" t="s">
        <v>124</v>
      </c>
      <c r="E2" s="19">
        <f>IF(B2&gt;=80, 5000, 0)</f>
        <v>5000</v>
      </c>
      <c r="F2" s="1">
        <f>IF(AND(B2&gt;=80, C2&gt;=4),4000,0)</f>
        <v>4000</v>
      </c>
      <c r="G2" s="1">
        <f>IF(OR(D2="высший",D3="средний"),2000,0)</f>
        <v>2000</v>
      </c>
      <c r="H2" s="1">
        <f>SUM(E2:G2)</f>
        <v>11000</v>
      </c>
    </row>
    <row r="3" spans="1:8" x14ac:dyDescent="0.25">
      <c r="A3" s="1" t="s">
        <v>103</v>
      </c>
      <c r="B3" s="1">
        <v>22</v>
      </c>
      <c r="C3" s="1">
        <v>1</v>
      </c>
      <c r="D3" s="18" t="s">
        <v>125</v>
      </c>
      <c r="E3" s="19" t="str">
        <f t="shared" ref="E3:E22" si="0">IF(B3&gt;=80, 5000, "0")</f>
        <v>0</v>
      </c>
      <c r="F3" s="1">
        <f t="shared" ref="F3:F22" si="1">IF(AND(B3&gt;=80, C3&gt;=4),4000,0)</f>
        <v>0</v>
      </c>
      <c r="G3" s="1">
        <f t="shared" ref="G3:G22" si="2">IF(OR(D3="высший",D4="средний"),2000,0)</f>
        <v>0</v>
      </c>
      <c r="H3" s="1">
        <f t="shared" ref="H3:H22" si="3">SUM(E3:G3)</f>
        <v>0</v>
      </c>
    </row>
    <row r="4" spans="1:8" x14ac:dyDescent="0.25">
      <c r="A4" s="1" t="s">
        <v>104</v>
      </c>
      <c r="B4" s="1">
        <v>35</v>
      </c>
      <c r="C4" s="1">
        <v>6</v>
      </c>
      <c r="D4" s="18" t="s">
        <v>126</v>
      </c>
      <c r="E4" s="19" t="str">
        <f t="shared" si="0"/>
        <v>0</v>
      </c>
      <c r="F4" s="1">
        <f t="shared" si="1"/>
        <v>0</v>
      </c>
      <c r="G4" s="1">
        <f t="shared" si="2"/>
        <v>0</v>
      </c>
      <c r="H4" s="1">
        <f t="shared" si="3"/>
        <v>0</v>
      </c>
    </row>
    <row r="5" spans="1:8" x14ac:dyDescent="0.25">
      <c r="A5" s="1" t="s">
        <v>105</v>
      </c>
      <c r="B5" s="1">
        <v>69</v>
      </c>
      <c r="C5" s="1">
        <v>4</v>
      </c>
      <c r="D5" s="18" t="s">
        <v>126</v>
      </c>
      <c r="E5" s="19" t="str">
        <f t="shared" si="0"/>
        <v>0</v>
      </c>
      <c r="F5" s="1">
        <f t="shared" si="1"/>
        <v>0</v>
      </c>
      <c r="G5" s="1">
        <f t="shared" si="2"/>
        <v>2000</v>
      </c>
      <c r="H5" s="1">
        <f t="shared" si="3"/>
        <v>2000</v>
      </c>
    </row>
    <row r="6" spans="1:8" x14ac:dyDescent="0.25">
      <c r="A6" s="1" t="s">
        <v>106</v>
      </c>
      <c r="B6" s="1">
        <v>88</v>
      </c>
      <c r="C6" s="1">
        <v>4</v>
      </c>
      <c r="D6" s="18" t="s">
        <v>125</v>
      </c>
      <c r="E6" s="19">
        <f t="shared" si="0"/>
        <v>5000</v>
      </c>
      <c r="F6" s="1">
        <f t="shared" si="1"/>
        <v>4000</v>
      </c>
      <c r="G6" s="1">
        <f t="shared" si="2"/>
        <v>2000</v>
      </c>
      <c r="H6" s="1">
        <f t="shared" si="3"/>
        <v>11000</v>
      </c>
    </row>
    <row r="7" spans="1:8" x14ac:dyDescent="0.25">
      <c r="A7" s="1" t="s">
        <v>107</v>
      </c>
      <c r="B7" s="1">
        <v>45</v>
      </c>
      <c r="C7" s="1">
        <v>2</v>
      </c>
      <c r="D7" s="18" t="s">
        <v>125</v>
      </c>
      <c r="E7" s="19" t="str">
        <f t="shared" si="0"/>
        <v>0</v>
      </c>
      <c r="F7" s="1">
        <f t="shared" si="1"/>
        <v>0</v>
      </c>
      <c r="G7" s="1">
        <f t="shared" si="2"/>
        <v>0</v>
      </c>
      <c r="H7" s="1">
        <f t="shared" si="3"/>
        <v>0</v>
      </c>
    </row>
    <row r="8" spans="1:8" x14ac:dyDescent="0.25">
      <c r="A8" s="1" t="s">
        <v>108</v>
      </c>
      <c r="B8" s="1">
        <v>66</v>
      </c>
      <c r="C8" s="1">
        <v>3</v>
      </c>
      <c r="D8" s="18" t="s">
        <v>126</v>
      </c>
      <c r="E8" s="19" t="str">
        <f t="shared" si="0"/>
        <v>0</v>
      </c>
      <c r="F8" s="1">
        <f t="shared" si="1"/>
        <v>0</v>
      </c>
      <c r="G8" s="1">
        <f t="shared" si="2"/>
        <v>2000</v>
      </c>
      <c r="H8" s="1">
        <f t="shared" si="3"/>
        <v>2000</v>
      </c>
    </row>
    <row r="9" spans="1:8" x14ac:dyDescent="0.25">
      <c r="A9" s="1" t="s">
        <v>109</v>
      </c>
      <c r="B9" s="1">
        <v>90</v>
      </c>
      <c r="C9" s="1">
        <v>1</v>
      </c>
      <c r="D9" s="18" t="s">
        <v>125</v>
      </c>
      <c r="E9" s="19">
        <f t="shared" si="0"/>
        <v>5000</v>
      </c>
      <c r="F9" s="1">
        <f t="shared" si="1"/>
        <v>0</v>
      </c>
      <c r="G9" s="1">
        <f t="shared" si="2"/>
        <v>0</v>
      </c>
      <c r="H9" s="1">
        <f t="shared" si="3"/>
        <v>5000</v>
      </c>
    </row>
    <row r="10" spans="1:8" x14ac:dyDescent="0.25">
      <c r="A10" s="1" t="s">
        <v>110</v>
      </c>
      <c r="B10" s="1">
        <v>67</v>
      </c>
      <c r="C10" s="1">
        <v>5</v>
      </c>
      <c r="D10" s="18" t="s">
        <v>126</v>
      </c>
      <c r="E10" s="19" t="str">
        <f t="shared" si="0"/>
        <v>0</v>
      </c>
      <c r="F10" s="1">
        <f t="shared" si="1"/>
        <v>0</v>
      </c>
      <c r="G10" s="1">
        <f t="shared" si="2"/>
        <v>0</v>
      </c>
      <c r="H10" s="1">
        <f t="shared" si="3"/>
        <v>0</v>
      </c>
    </row>
    <row r="11" spans="1:8" x14ac:dyDescent="0.25">
      <c r="A11" s="1" t="s">
        <v>111</v>
      </c>
      <c r="B11" s="1">
        <v>89</v>
      </c>
      <c r="C11" s="1">
        <v>4</v>
      </c>
      <c r="D11" s="18" t="s">
        <v>124</v>
      </c>
      <c r="E11" s="19">
        <f t="shared" si="0"/>
        <v>5000</v>
      </c>
      <c r="F11" s="1">
        <f t="shared" si="1"/>
        <v>4000</v>
      </c>
      <c r="G11" s="1">
        <f t="shared" si="2"/>
        <v>2000</v>
      </c>
      <c r="H11" s="1">
        <f t="shared" si="3"/>
        <v>11000</v>
      </c>
    </row>
    <row r="12" spans="1:8" x14ac:dyDescent="0.25">
      <c r="A12" s="1" t="s">
        <v>112</v>
      </c>
      <c r="B12" s="1">
        <v>65</v>
      </c>
      <c r="C12" s="1">
        <v>3</v>
      </c>
      <c r="D12" s="18" t="s">
        <v>125</v>
      </c>
      <c r="E12" s="19" t="str">
        <f t="shared" si="0"/>
        <v>0</v>
      </c>
      <c r="F12" s="1">
        <f t="shared" si="1"/>
        <v>0</v>
      </c>
      <c r="G12" s="1">
        <f t="shared" si="2"/>
        <v>0</v>
      </c>
      <c r="H12" s="1">
        <f t="shared" si="3"/>
        <v>0</v>
      </c>
    </row>
    <row r="13" spans="1:8" x14ac:dyDescent="0.25">
      <c r="A13" s="1" t="s">
        <v>113</v>
      </c>
      <c r="B13" s="1">
        <v>45</v>
      </c>
      <c r="C13" s="1">
        <v>2</v>
      </c>
      <c r="D13" s="18" t="s">
        <v>124</v>
      </c>
      <c r="E13" s="19" t="str">
        <f t="shared" si="0"/>
        <v>0</v>
      </c>
      <c r="F13" s="1">
        <f t="shared" si="1"/>
        <v>0</v>
      </c>
      <c r="G13" s="1">
        <f t="shared" si="2"/>
        <v>2000</v>
      </c>
      <c r="H13" s="1">
        <f t="shared" si="3"/>
        <v>2000</v>
      </c>
    </row>
    <row r="14" spans="1:8" x14ac:dyDescent="0.25">
      <c r="A14" s="1" t="s">
        <v>114</v>
      </c>
      <c r="B14" s="1">
        <v>99</v>
      </c>
      <c r="C14" s="1">
        <v>1</v>
      </c>
      <c r="D14" s="18" t="s">
        <v>126</v>
      </c>
      <c r="E14" s="19">
        <f t="shared" si="0"/>
        <v>5000</v>
      </c>
      <c r="F14" s="1">
        <f t="shared" si="1"/>
        <v>0</v>
      </c>
      <c r="G14" s="1">
        <f t="shared" si="2"/>
        <v>2000</v>
      </c>
      <c r="H14" s="1">
        <f t="shared" si="3"/>
        <v>7000</v>
      </c>
    </row>
    <row r="15" spans="1:8" x14ac:dyDescent="0.25">
      <c r="A15" s="1" t="s">
        <v>115</v>
      </c>
      <c r="B15" s="1">
        <v>113</v>
      </c>
      <c r="C15" s="1">
        <v>2</v>
      </c>
      <c r="D15" s="18" t="s">
        <v>125</v>
      </c>
      <c r="E15" s="19">
        <f t="shared" si="0"/>
        <v>5000</v>
      </c>
      <c r="F15" s="1">
        <f t="shared" si="1"/>
        <v>0</v>
      </c>
      <c r="G15" s="1">
        <f t="shared" si="2"/>
        <v>2000</v>
      </c>
      <c r="H15" s="1">
        <f t="shared" si="3"/>
        <v>7000</v>
      </c>
    </row>
    <row r="16" spans="1:8" x14ac:dyDescent="0.25">
      <c r="A16" s="1" t="s">
        <v>116</v>
      </c>
      <c r="B16" s="1">
        <v>99</v>
      </c>
      <c r="C16" s="1">
        <v>1</v>
      </c>
      <c r="D16" s="18" t="s">
        <v>125</v>
      </c>
      <c r="E16" s="19">
        <f t="shared" si="0"/>
        <v>5000</v>
      </c>
      <c r="F16" s="1">
        <f t="shared" si="1"/>
        <v>0</v>
      </c>
      <c r="G16" s="1">
        <f t="shared" si="2"/>
        <v>0</v>
      </c>
      <c r="H16" s="1">
        <f t="shared" si="3"/>
        <v>5000</v>
      </c>
    </row>
    <row r="17" spans="1:8" x14ac:dyDescent="0.25">
      <c r="A17" s="1" t="s">
        <v>117</v>
      </c>
      <c r="B17" s="1">
        <v>34</v>
      </c>
      <c r="C17" s="1">
        <v>4</v>
      </c>
      <c r="D17" s="18" t="s">
        <v>126</v>
      </c>
      <c r="E17" s="19" t="str">
        <f t="shared" si="0"/>
        <v>0</v>
      </c>
      <c r="F17" s="1">
        <f t="shared" si="1"/>
        <v>0</v>
      </c>
      <c r="G17" s="1">
        <f t="shared" si="2"/>
        <v>0</v>
      </c>
      <c r="H17" s="1">
        <f t="shared" si="3"/>
        <v>0</v>
      </c>
    </row>
    <row r="18" spans="1:8" x14ac:dyDescent="0.25">
      <c r="A18" s="1" t="s">
        <v>118</v>
      </c>
      <c r="B18" s="1">
        <v>89</v>
      </c>
      <c r="C18" s="1">
        <v>5</v>
      </c>
      <c r="D18" s="18" t="s">
        <v>124</v>
      </c>
      <c r="E18" s="19">
        <f t="shared" si="0"/>
        <v>5000</v>
      </c>
      <c r="F18" s="1">
        <f t="shared" si="1"/>
        <v>4000</v>
      </c>
      <c r="G18" s="1">
        <f t="shared" si="2"/>
        <v>2000</v>
      </c>
      <c r="H18" s="1">
        <f t="shared" si="3"/>
        <v>11000</v>
      </c>
    </row>
    <row r="19" spans="1:8" x14ac:dyDescent="0.25">
      <c r="A19" s="1" t="s">
        <v>119</v>
      </c>
      <c r="B19" s="1">
        <v>49</v>
      </c>
      <c r="C19" s="1">
        <v>4</v>
      </c>
      <c r="D19" s="18" t="s">
        <v>125</v>
      </c>
      <c r="E19" s="19" t="str">
        <f t="shared" si="0"/>
        <v>0</v>
      </c>
      <c r="F19" s="1">
        <f t="shared" si="1"/>
        <v>0</v>
      </c>
      <c r="G19" s="1">
        <f t="shared" si="2"/>
        <v>0</v>
      </c>
      <c r="H19" s="1">
        <f t="shared" si="3"/>
        <v>0</v>
      </c>
    </row>
    <row r="20" spans="1:8" x14ac:dyDescent="0.25">
      <c r="A20" s="1" t="s">
        <v>120</v>
      </c>
      <c r="B20" s="1">
        <v>70</v>
      </c>
      <c r="C20" s="1">
        <v>3</v>
      </c>
      <c r="D20" s="18" t="s">
        <v>126</v>
      </c>
      <c r="E20" s="19" t="str">
        <f t="shared" si="0"/>
        <v>0</v>
      </c>
      <c r="F20" s="1">
        <f t="shared" si="1"/>
        <v>0</v>
      </c>
      <c r="G20" s="1">
        <f t="shared" si="2"/>
        <v>2000</v>
      </c>
      <c r="H20" s="1">
        <f t="shared" si="3"/>
        <v>2000</v>
      </c>
    </row>
    <row r="21" spans="1:8" x14ac:dyDescent="0.25">
      <c r="A21" s="1" t="s">
        <v>121</v>
      </c>
      <c r="B21" s="1">
        <v>76</v>
      </c>
      <c r="C21" s="1">
        <v>2</v>
      </c>
      <c r="D21" s="18" t="s">
        <v>125</v>
      </c>
      <c r="E21" s="19" t="str">
        <f t="shared" si="0"/>
        <v>0</v>
      </c>
      <c r="F21" s="1">
        <f t="shared" si="1"/>
        <v>0</v>
      </c>
      <c r="G21" s="1">
        <f t="shared" si="2"/>
        <v>0</v>
      </c>
      <c r="H21" s="1">
        <f t="shared" si="3"/>
        <v>0</v>
      </c>
    </row>
    <row r="22" spans="1:8" x14ac:dyDescent="0.25">
      <c r="A22" s="1" t="s">
        <v>122</v>
      </c>
      <c r="B22" s="1">
        <v>114</v>
      </c>
      <c r="C22" s="1">
        <v>4</v>
      </c>
      <c r="D22" s="18" t="s">
        <v>126</v>
      </c>
      <c r="E22" s="19">
        <f t="shared" si="0"/>
        <v>5000</v>
      </c>
      <c r="F22" s="1">
        <f t="shared" si="1"/>
        <v>4000</v>
      </c>
      <c r="G22" s="1">
        <f t="shared" si="2"/>
        <v>0</v>
      </c>
      <c r="H22" s="1">
        <f t="shared" si="3"/>
        <v>9000</v>
      </c>
    </row>
    <row r="23" spans="1:8" x14ac:dyDescent="0.25">
      <c r="E23" s="1" t="s">
        <v>160</v>
      </c>
      <c r="F23" s="1" t="s">
        <v>161</v>
      </c>
      <c r="G23" s="1" t="s">
        <v>162</v>
      </c>
      <c r="H23" s="1" t="s">
        <v>127</v>
      </c>
    </row>
    <row r="26" spans="1:8" x14ac:dyDescent="0.25">
      <c r="A26" s="1" t="s">
        <v>141</v>
      </c>
      <c r="B26" s="1" t="s">
        <v>142</v>
      </c>
      <c r="C26" s="1" t="s">
        <v>143</v>
      </c>
      <c r="D26" s="18" t="s">
        <v>144</v>
      </c>
      <c r="E26" s="1" t="s">
        <v>163</v>
      </c>
      <c r="F26" s="1" t="s">
        <v>152</v>
      </c>
      <c r="G26" s="27" t="s">
        <v>159</v>
      </c>
      <c r="H26" s="29"/>
    </row>
    <row r="27" spans="1:8" x14ac:dyDescent="0.25">
      <c r="A27" s="1" t="s">
        <v>145</v>
      </c>
      <c r="B27" s="1">
        <v>4.2</v>
      </c>
      <c r="C27" s="1">
        <v>1</v>
      </c>
      <c r="D27" s="1" t="s">
        <v>157</v>
      </c>
      <c r="E27" s="1" t="b">
        <f>AND(B27&gt;4.5, СР!C2&gt;=1, D27="Да")</f>
        <v>0</v>
      </c>
      <c r="F27" s="1" t="b">
        <f t="shared" ref="F27:F37" si="4">OR(B27&gt;4.5,C27&gt;=1,D27="Да")</f>
        <v>1</v>
      </c>
      <c r="G27" s="27" t="str">
        <f t="shared" ref="G27:G37" si="5">IF(AND(B27&gt;4.5, C27&gt;=1, D27="Да"), "ПОЕДЕТ В ОКЕАН", "НЕ ПОЕДЕТ В ОКЕАН")</f>
        <v>НЕ ПОЕДЕТ В ОКЕАН</v>
      </c>
      <c r="H27" s="29"/>
    </row>
    <row r="28" spans="1:8" x14ac:dyDescent="0.25">
      <c r="A28" s="1" t="s">
        <v>146</v>
      </c>
      <c r="B28" s="1">
        <v>4.5999999999999996</v>
      </c>
      <c r="C28" s="1">
        <v>1</v>
      </c>
      <c r="D28" s="1" t="s">
        <v>157</v>
      </c>
      <c r="E28" s="1" t="b">
        <f>AND(B28&gt;4.5, СР!C3&gt;=1, D28="Да")</f>
        <v>1</v>
      </c>
      <c r="F28" s="1" t="b">
        <f t="shared" si="4"/>
        <v>1</v>
      </c>
      <c r="G28" s="27" t="str">
        <f t="shared" si="5"/>
        <v>ПОЕДЕТ В ОКЕАН</v>
      </c>
      <c r="H28" s="29"/>
    </row>
    <row r="29" spans="1:8" x14ac:dyDescent="0.25">
      <c r="A29" s="1" t="s">
        <v>147</v>
      </c>
      <c r="B29" s="1">
        <v>4.0999999999999996</v>
      </c>
      <c r="C29" s="1">
        <v>0</v>
      </c>
      <c r="D29" s="1" t="s">
        <v>158</v>
      </c>
      <c r="E29" s="1" t="b">
        <f>AND(B29&gt;4.5, СР!C4&gt;=1, D29="Да")</f>
        <v>0</v>
      </c>
      <c r="F29" s="1" t="b">
        <f t="shared" si="4"/>
        <v>0</v>
      </c>
      <c r="G29" s="27" t="str">
        <f t="shared" si="5"/>
        <v>НЕ ПОЕДЕТ В ОКЕАН</v>
      </c>
      <c r="H29" s="29"/>
    </row>
    <row r="30" spans="1:8" x14ac:dyDescent="0.25">
      <c r="A30" s="1" t="s">
        <v>148</v>
      </c>
      <c r="B30" s="1">
        <v>3.8</v>
      </c>
      <c r="C30" s="1">
        <v>0</v>
      </c>
      <c r="D30" s="1" t="s">
        <v>158</v>
      </c>
      <c r="E30" s="1" t="b">
        <f>AND(B30&gt;4.5, СР!C5&gt;=1, D30="Да")</f>
        <v>0</v>
      </c>
      <c r="F30" s="1" t="b">
        <f t="shared" si="4"/>
        <v>0</v>
      </c>
      <c r="G30" s="27" t="str">
        <f t="shared" si="5"/>
        <v>НЕ ПОЕДЕТ В ОКЕАН</v>
      </c>
      <c r="H30" s="29"/>
    </row>
    <row r="31" spans="1:8" x14ac:dyDescent="0.25">
      <c r="A31" s="1" t="s">
        <v>149</v>
      </c>
      <c r="B31" s="1">
        <v>3.7</v>
      </c>
      <c r="C31" s="1">
        <v>1</v>
      </c>
      <c r="D31" s="1" t="s">
        <v>157</v>
      </c>
      <c r="E31" s="1" t="b">
        <f>AND(B31&gt;4.5, СР!C6&gt;=1, D31="Да")</f>
        <v>0</v>
      </c>
      <c r="F31" s="1" t="b">
        <f t="shared" si="4"/>
        <v>1</v>
      </c>
      <c r="G31" s="27" t="str">
        <f t="shared" si="5"/>
        <v>НЕ ПОЕДЕТ В ОКЕАН</v>
      </c>
      <c r="H31" s="29"/>
    </row>
    <row r="32" spans="1:8" x14ac:dyDescent="0.25">
      <c r="A32" s="1" t="s">
        <v>150</v>
      </c>
      <c r="B32" s="1">
        <v>4.3</v>
      </c>
      <c r="C32" s="1">
        <v>0</v>
      </c>
      <c r="D32" s="1" t="s">
        <v>157</v>
      </c>
      <c r="E32" s="1" t="b">
        <f>AND(B32&gt;4.5, СР!C7&gt;=1, D32="Да")</f>
        <v>0</v>
      </c>
      <c r="F32" s="1" t="b">
        <f t="shared" si="4"/>
        <v>1</v>
      </c>
      <c r="G32" s="27" t="str">
        <f t="shared" si="5"/>
        <v>НЕ ПОЕДЕТ В ОКЕАН</v>
      </c>
      <c r="H32" s="29"/>
    </row>
    <row r="33" spans="1:8" x14ac:dyDescent="0.25">
      <c r="A33" s="1" t="s">
        <v>151</v>
      </c>
      <c r="B33" s="1">
        <v>4.8</v>
      </c>
      <c r="C33" s="1">
        <v>2</v>
      </c>
      <c r="D33" s="1" t="s">
        <v>157</v>
      </c>
      <c r="E33" s="1" t="b">
        <f>AND(B33&gt;4.5, СР!C8&gt;=1, D33="Да")</f>
        <v>1</v>
      </c>
      <c r="F33" s="1" t="b">
        <f t="shared" si="4"/>
        <v>1</v>
      </c>
      <c r="G33" s="27" t="str">
        <f t="shared" si="5"/>
        <v>ПОЕДЕТ В ОКЕАН</v>
      </c>
      <c r="H33" s="29"/>
    </row>
    <row r="34" spans="1:8" x14ac:dyDescent="0.25">
      <c r="A34" s="1" t="s">
        <v>153</v>
      </c>
      <c r="B34" s="1">
        <v>4.9000000000000004</v>
      </c>
      <c r="C34" s="1">
        <v>3</v>
      </c>
      <c r="D34" s="1" t="s">
        <v>158</v>
      </c>
      <c r="E34" s="1" t="b">
        <f>AND(B34&gt;4.5, СР!C9&gt;=1, D34="Да")</f>
        <v>0</v>
      </c>
      <c r="F34" s="1" t="b">
        <f t="shared" si="4"/>
        <v>1</v>
      </c>
      <c r="G34" s="27" t="str">
        <f t="shared" si="5"/>
        <v>НЕ ПОЕДЕТ В ОКЕАН</v>
      </c>
      <c r="H34" s="29"/>
    </row>
    <row r="35" spans="1:8" x14ac:dyDescent="0.25">
      <c r="A35" s="1" t="s">
        <v>154</v>
      </c>
      <c r="B35" s="1">
        <v>5</v>
      </c>
      <c r="C35" s="1">
        <v>3</v>
      </c>
      <c r="D35" s="1" t="s">
        <v>157</v>
      </c>
      <c r="E35" s="1" t="b">
        <f>AND(B35&gt;4.5, СР!C10&gt;=1, D35="Да")</f>
        <v>1</v>
      </c>
      <c r="F35" s="1" t="b">
        <f t="shared" si="4"/>
        <v>1</v>
      </c>
      <c r="G35" s="27" t="str">
        <f t="shared" si="5"/>
        <v>ПОЕДЕТ В ОКЕАН</v>
      </c>
      <c r="H35" s="29"/>
    </row>
    <row r="36" spans="1:8" x14ac:dyDescent="0.25">
      <c r="A36" s="1" t="s">
        <v>155</v>
      </c>
      <c r="B36" s="1">
        <v>4.4000000000000004</v>
      </c>
      <c r="C36" s="1">
        <v>2</v>
      </c>
      <c r="D36" s="1" t="s">
        <v>157</v>
      </c>
      <c r="E36" s="1" t="b">
        <f>AND(B36&gt;4.5, СР!C11&gt;=1, D36="Да")</f>
        <v>0</v>
      </c>
      <c r="F36" s="1" t="b">
        <f t="shared" si="4"/>
        <v>1</v>
      </c>
      <c r="G36" s="27" t="str">
        <f t="shared" si="5"/>
        <v>НЕ ПОЕДЕТ В ОКЕАН</v>
      </c>
      <c r="H36" s="29"/>
    </row>
    <row r="37" spans="1:8" x14ac:dyDescent="0.25">
      <c r="A37" s="1" t="s">
        <v>156</v>
      </c>
      <c r="B37" s="1">
        <v>3.7</v>
      </c>
      <c r="C37" s="1">
        <v>0</v>
      </c>
      <c r="D37" s="1" t="s">
        <v>158</v>
      </c>
      <c r="E37" s="1" t="b">
        <f>AND(B37&gt;4.5, СР!C12&gt;=1, D37="Да")</f>
        <v>0</v>
      </c>
      <c r="F37" s="1" t="b">
        <f t="shared" si="4"/>
        <v>0</v>
      </c>
      <c r="G37" s="27" t="str">
        <f t="shared" si="5"/>
        <v>НЕ ПОЕДЕТ В ОКЕАН</v>
      </c>
      <c r="H37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ПРОСТЫЕ УСЛОВИЯ</vt:lpstr>
      <vt:lpstr>ПРОСТЫЕ УСЛОВИЯ2</vt:lpstr>
      <vt:lpstr>ЕСЛИ</vt:lpstr>
      <vt:lpstr>ЕСЛИ2</vt:lpstr>
      <vt:lpstr>ЕСЛИОШИБКА И ДР</vt:lpstr>
      <vt:lpstr>ЕСЛИОШИБКА И ДР2</vt:lpstr>
      <vt:lpstr>СР</vt:lpstr>
      <vt:lpstr>СР2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</dc:creator>
  <cp:lastModifiedBy>Наталья Савченко</cp:lastModifiedBy>
  <dcterms:created xsi:type="dcterms:W3CDTF">2015-06-05T18:19:34Z</dcterms:created>
  <dcterms:modified xsi:type="dcterms:W3CDTF">2025-05-28T01:49:53Z</dcterms:modified>
</cp:coreProperties>
</file>